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369647F-DF82-4203-8FF1-006FD8294CDA}" xr6:coauthVersionLast="47" xr6:coauthVersionMax="47" xr10:uidLastSave="{00000000-0000-0000-0000-000000000000}"/>
  <bookViews>
    <workbookView xWindow="-120" yWindow="-120" windowWidth="29040" windowHeight="15840" tabRatio="928" firstSheet="1" activeTab="1" xr2:uid="{00000000-000D-0000-FFFF-FFFF00000000}"/>
  </bookViews>
  <sheets>
    <sheet name="POA" sheetId="1" r:id="rId1"/>
    <sheet name="EVALUACIÓN POA 2022" sheetId="19" r:id="rId2"/>
  </sheets>
  <definedNames>
    <definedName name="Excel_BuiltIn_Print_Area_11">#REF!</definedName>
    <definedName name="Excel_BuiltIn_Print_Area_16">#REF!</definedName>
    <definedName name="Excel_BuiltIn_Print_Area_7_1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1" i="19" l="1"/>
  <c r="O31" i="19"/>
  <c r="K31" i="19"/>
  <c r="J11" i="19"/>
  <c r="Q11" i="19" s="1"/>
  <c r="J10" i="19"/>
  <c r="Q10" i="19" s="1"/>
  <c r="J8" i="19"/>
  <c r="Q8" i="19" s="1"/>
  <c r="J9" i="19"/>
  <c r="Q9" i="19" s="1"/>
  <c r="J13" i="19"/>
  <c r="Q13" i="19" s="1"/>
  <c r="J14" i="19"/>
  <c r="Q14" i="19" s="1"/>
  <c r="J15" i="19"/>
  <c r="Q15" i="19" s="1"/>
  <c r="J16" i="19"/>
  <c r="Q16" i="19" s="1"/>
  <c r="J17" i="19"/>
  <c r="Q17" i="19" s="1"/>
  <c r="J18" i="19"/>
  <c r="Q18" i="19" s="1"/>
  <c r="J19" i="19"/>
  <c r="Q19" i="19" s="1"/>
  <c r="J20" i="19"/>
  <c r="Q20" i="19" s="1"/>
  <c r="J21" i="19"/>
  <c r="Q21" i="19" s="1"/>
  <c r="J22" i="19"/>
  <c r="Q22" i="19" s="1"/>
  <c r="J24" i="19"/>
  <c r="Q24" i="19" s="1"/>
  <c r="J25" i="19"/>
  <c r="Q25" i="19" s="1"/>
  <c r="J26" i="19"/>
  <c r="Q26" i="19" s="1"/>
  <c r="J27" i="19"/>
  <c r="Q27" i="19" s="1"/>
  <c r="J28" i="19"/>
  <c r="Q28" i="19" s="1"/>
  <c r="J29" i="19"/>
  <c r="Q29" i="19" s="1"/>
  <c r="J30" i="19"/>
  <c r="Q30" i="19" s="1"/>
  <c r="J7" i="19"/>
  <c r="M7" i="19" l="1"/>
  <c r="N7" i="19" s="1"/>
  <c r="Q7" i="19"/>
  <c r="L30" i="19"/>
  <c r="M30" i="19"/>
  <c r="N30" i="19" s="1"/>
  <c r="L29" i="19"/>
  <c r="M29" i="19"/>
  <c r="N29" i="19" s="1"/>
  <c r="L28" i="19"/>
  <c r="M28" i="19"/>
  <c r="N28" i="19" s="1"/>
  <c r="L27" i="19"/>
  <c r="M27" i="19"/>
  <c r="N27" i="19" s="1"/>
  <c r="L26" i="19"/>
  <c r="M26" i="19"/>
  <c r="N26" i="19" s="1"/>
  <c r="L25" i="19"/>
  <c r="M25" i="19"/>
  <c r="N25" i="19" s="1"/>
  <c r="L24" i="19"/>
  <c r="M24" i="19"/>
  <c r="N24" i="19" s="1"/>
  <c r="L22" i="19"/>
  <c r="M22" i="19"/>
  <c r="N22" i="19" s="1"/>
  <c r="L21" i="19"/>
  <c r="M21" i="19"/>
  <c r="L20" i="19"/>
  <c r="M20" i="19"/>
  <c r="N20" i="19" s="1"/>
  <c r="L19" i="19"/>
  <c r="M19" i="19"/>
  <c r="N19" i="19" s="1"/>
  <c r="L18" i="19"/>
  <c r="M18" i="19"/>
  <c r="N18" i="19" s="1"/>
  <c r="L17" i="19"/>
  <c r="M17" i="19"/>
  <c r="N17" i="19" s="1"/>
  <c r="L16" i="19"/>
  <c r="M16" i="19"/>
  <c r="N16" i="19" s="1"/>
  <c r="L15" i="19"/>
  <c r="M15" i="19"/>
  <c r="N15" i="19" s="1"/>
  <c r="L14" i="19"/>
  <c r="M14" i="19"/>
  <c r="N14" i="19" s="1"/>
  <c r="L13" i="19"/>
  <c r="M13" i="19"/>
  <c r="N13" i="19" s="1"/>
  <c r="L9" i="19"/>
  <c r="M9" i="19"/>
  <c r="N9" i="19" s="1"/>
  <c r="L8" i="19"/>
  <c r="M8" i="19"/>
  <c r="N8" i="19" s="1"/>
  <c r="L10" i="19"/>
  <c r="M10" i="19"/>
  <c r="N10" i="19" s="1"/>
  <c r="L11" i="19"/>
  <c r="M11" i="19"/>
  <c r="N11" i="19" s="1"/>
  <c r="G12" i="19"/>
  <c r="J12" i="19" s="1"/>
  <c r="M12" i="19" l="1"/>
  <c r="N12" i="19" s="1"/>
  <c r="Q12" i="19"/>
  <c r="Q31" i="19" s="1"/>
  <c r="N21" i="19"/>
  <c r="B14" i="1"/>
  <c r="M31" i="19" l="1"/>
  <c r="E24" i="1"/>
  <c r="B8" i="1"/>
  <c r="B10" i="1"/>
  <c r="B16" i="1" s="1"/>
  <c r="B11" i="1"/>
  <c r="C17" i="1" s="1"/>
  <c r="C13" i="1"/>
  <c r="E49" i="1"/>
  <c r="E56" i="1"/>
  <c r="E60" i="1"/>
  <c r="I60" i="1" s="1"/>
  <c r="E66" i="1"/>
  <c r="F67" i="1"/>
  <c r="E70" i="1"/>
  <c r="F70" i="1" s="1"/>
  <c r="C76" i="1"/>
  <c r="C77" i="1"/>
  <c r="B81" i="1"/>
  <c r="L12" i="19"/>
  <c r="E54" i="1"/>
  <c r="I54" i="1" s="1"/>
  <c r="E57" i="1" l="1"/>
  <c r="C81" i="1"/>
  <c r="C82" i="1" s="1"/>
  <c r="E58" i="1"/>
  <c r="I58" i="1" s="1"/>
  <c r="E59" i="1"/>
  <c r="I59" i="1" s="1"/>
  <c r="E28" i="1"/>
  <c r="E55" i="1"/>
  <c r="I55" i="1" s="1"/>
  <c r="E27" i="1"/>
  <c r="I27" i="1" s="1"/>
  <c r="E25" i="1"/>
  <c r="E75" i="1"/>
  <c r="C16" i="1"/>
  <c r="B17" i="1"/>
  <c r="I25" i="1" l="1"/>
  <c r="E76" i="1"/>
  <c r="G31" i="19"/>
  <c r="E52" i="1"/>
  <c r="E53" i="1"/>
  <c r="B19" i="1"/>
  <c r="E19" i="1" s="1"/>
  <c r="L7" i="19" l="1"/>
  <c r="J31" i="19"/>
  <c r="F76" i="1"/>
  <c r="E13" i="1" s="1"/>
  <c r="F50" i="1"/>
  <c r="E16" i="1"/>
  <c r="I52" i="1"/>
  <c r="E77" i="1"/>
  <c r="F77" i="1" s="1"/>
  <c r="E14" i="1" s="1"/>
  <c r="I53" i="1"/>
  <c r="L31" i="19" l="1"/>
  <c r="N31" i="19"/>
  <c r="E81" i="1"/>
  <c r="F16" i="1"/>
  <c r="E78" i="1"/>
  <c r="E82" i="1" l="1"/>
  <c r="F53" i="1" s="1"/>
  <c r="E83" i="1"/>
</calcChain>
</file>

<file path=xl/sharedStrings.xml><?xml version="1.0" encoding="utf-8"?>
<sst xmlns="http://schemas.openxmlformats.org/spreadsheetml/2006/main" count="166" uniqueCount="143">
  <si>
    <t>PRESUPUESTO PROVISIONAL</t>
  </si>
  <si>
    <t xml:space="preserve">Transferencia del Gobierno Central </t>
  </si>
  <si>
    <t xml:space="preserve">INGRESOS PROPIOS </t>
  </si>
  <si>
    <t>RECUPERACION DE IVA</t>
  </si>
  <si>
    <t>Competencias Asumidas</t>
  </si>
  <si>
    <t>INGRESOS TOTALES</t>
  </si>
  <si>
    <t>DISTRIBUCIÓN TRANSFERENCIAS GOBIERNO CENTRAL</t>
  </si>
  <si>
    <t>30 % GASTO CORRIENTE</t>
  </si>
  <si>
    <t>70% GASTO INVERSIÓN</t>
  </si>
  <si>
    <t>ingresos propios/gasto inversión</t>
  </si>
  <si>
    <t>GASTO TOTAL PARA ADMINISTRATIVO</t>
  </si>
  <si>
    <t>GASTO TOTAL PARA INVERSION</t>
  </si>
  <si>
    <t>TECHOS PRESUPUESTARIOS ESTIMADOS</t>
  </si>
  <si>
    <t>CORRIENTE</t>
  </si>
  <si>
    <t>DIRECCION ADMINISTRATIVA</t>
  </si>
  <si>
    <t>TALENTO HUMANO</t>
  </si>
  <si>
    <t>PROCURADURIA SINDICA</t>
  </si>
  <si>
    <t>COMUNICACIÓN SOCIAL</t>
  </si>
  <si>
    <t>GESTION TECNOLÓGICA</t>
  </si>
  <si>
    <t>SECRETARIA GENERAL</t>
  </si>
  <si>
    <t>DIRECCION FINANCIERA</t>
  </si>
  <si>
    <t>APORTES AME Y CONTRALORIA</t>
  </si>
  <si>
    <t>TASA POR RECOLECCION CNEL</t>
  </si>
  <si>
    <t>DESCUENTOS PRONTO PAGO</t>
  </si>
  <si>
    <t>DEUDA PLAN MAESTRO INTERES</t>
  </si>
  <si>
    <t>DEUDA GESTION INTEGRAL DE DESECHOS</t>
  </si>
  <si>
    <t>DEUDA ACTUALIZACIÓN DE CATASTRO</t>
  </si>
  <si>
    <t>INVERSION</t>
  </si>
  <si>
    <t>GESTION AMBIENTAL</t>
  </si>
  <si>
    <t>OBRAS PÚBLICAS</t>
  </si>
  <si>
    <t>PLANIFICACION</t>
  </si>
  <si>
    <t>EQUIDAD Y GENERO</t>
  </si>
  <si>
    <t>AGUA POTABLE</t>
  </si>
  <si>
    <t>ANT</t>
  </si>
  <si>
    <t>PARTICIPACIÓN CIUDADANA</t>
  </si>
  <si>
    <t>REGISTRO DE LA PROPIEDAD</t>
  </si>
  <si>
    <t>BOMBEROS</t>
  </si>
  <si>
    <t>MASA SALARIAL CORRIENTE</t>
  </si>
  <si>
    <t>SUBRROGACIONES</t>
  </si>
  <si>
    <t>encargos</t>
  </si>
  <si>
    <t>HORAS EXTRAS</t>
  </si>
  <si>
    <t>SERVICIOS OCASIONALES CORRIENTE</t>
  </si>
  <si>
    <t>MASA SALARIAL INVERSION</t>
  </si>
  <si>
    <t>SERVICIOS OCASIONALES INVERSION</t>
  </si>
  <si>
    <t>TOTAL CORRIENTE</t>
  </si>
  <si>
    <t>TOTAL INVERSION</t>
  </si>
  <si>
    <t>TOTAL</t>
  </si>
  <si>
    <t>GAD MUNICIPAL DEL CANTON LA CONCORDIA</t>
  </si>
  <si>
    <t>PLAN OPERATIVO ANUAL 2017</t>
  </si>
  <si>
    <t>SERVICIOS</t>
  </si>
  <si>
    <t>PARTIDA</t>
  </si>
  <si>
    <t>CUENTA</t>
  </si>
  <si>
    <t>Energía Eléctrica</t>
  </si>
  <si>
    <t>Telecomunicaciones</t>
  </si>
  <si>
    <t>110.5.3.02.04.01</t>
  </si>
  <si>
    <t>Arrendamiento de Edificios, locales residencias, parqueaderos, casilleos judiciales , bancarios, y convenios</t>
  </si>
  <si>
    <t>Adquisición de materiales de oficina y varios suministros</t>
  </si>
  <si>
    <t>Materiales de aseo</t>
  </si>
  <si>
    <t>Adquisición de suministros de limpieza</t>
  </si>
  <si>
    <t>Seguros</t>
  </si>
  <si>
    <t>Contratación de seguros de bienes y personal</t>
  </si>
  <si>
    <t>110.8.4.01.03.01</t>
  </si>
  <si>
    <t>Mobiliario</t>
  </si>
  <si>
    <t>Adquisición de mobiliario</t>
  </si>
  <si>
    <t>PLAN  OPERATIVO ANUAL</t>
  </si>
  <si>
    <t>Repuestos y Accesorios</t>
  </si>
  <si>
    <t>Equipos, sistemas y paquetes informáticos</t>
  </si>
  <si>
    <t>Materiales de oficina</t>
  </si>
  <si>
    <t>PROYECTO</t>
  </si>
  <si>
    <t>BIENES</t>
  </si>
  <si>
    <t>%</t>
  </si>
  <si>
    <t>ADMINISTRATIVO</t>
  </si>
  <si>
    <t>Ingresos propios/gasto corriente</t>
  </si>
  <si>
    <t>portega@laconcordia.gob.ec</t>
  </si>
  <si>
    <t xml:space="preserve">MATRIZ DE CONTROL DE AVANCE </t>
  </si>
  <si>
    <t>UNIDAD</t>
  </si>
  <si>
    <t>EJECUTADO</t>
  </si>
  <si>
    <t>RUBRO</t>
  </si>
  <si>
    <t>DEVENGADO</t>
  </si>
  <si>
    <t>Consumo de agua potable</t>
  </si>
  <si>
    <t>110.5.3.01.01.01</t>
  </si>
  <si>
    <t>Agua Potable</t>
  </si>
  <si>
    <t>Consumo de energía eléctrica en todas las instalaciones de la EP</t>
  </si>
  <si>
    <t>110.5.3.01.04.01</t>
  </si>
  <si>
    <t>Contratación del servicio de Internet  y datos simètricos</t>
  </si>
  <si>
    <t>110.5.3.01.05.01</t>
  </si>
  <si>
    <t>Servicio de telefonía fija</t>
  </si>
  <si>
    <t>110.5.3.02.09.01</t>
  </si>
  <si>
    <t>Arrendamiento de Oficinas para la Empresa Pública EPSILACO EP.</t>
  </si>
  <si>
    <t>110.5.3.05.02.01</t>
  </si>
  <si>
    <t>110.5.3.06.06.01</t>
  </si>
  <si>
    <t>Honorarios por Contratos Civiles de Servicios</t>
  </si>
  <si>
    <t>110.5.3.07.02.01</t>
  </si>
  <si>
    <t>Arrendamiento y Licencias de Uso de Paquetes Informáticos</t>
  </si>
  <si>
    <t>110.5.3.08.04.01</t>
  </si>
  <si>
    <t>110.5.3.08.05.01</t>
  </si>
  <si>
    <t xml:space="preserve">Servicios de impresión y fotocopiado </t>
  </si>
  <si>
    <t>Edición, Impresión, Reproducción, Publicaciones, Suscripciones, Fotocopiado,</t>
  </si>
  <si>
    <t>110.5.7.02.01.01</t>
  </si>
  <si>
    <t>Comisiones Bancarias</t>
  </si>
  <si>
    <t>110.5.7.02.03.01</t>
  </si>
  <si>
    <t>Mantenimiento de máquinas y equipos de la EP (Franjadora)</t>
  </si>
  <si>
    <t>110.7.3.04.06.01</t>
  </si>
  <si>
    <t>Herramientas (Mantenimiento y Reparación)</t>
  </si>
  <si>
    <t>Mantenimiento de Semaforización</t>
  </si>
  <si>
    <t>110.7.3.04.17.01</t>
  </si>
  <si>
    <t>Mantenimeinto de Semaforos</t>
  </si>
  <si>
    <t>110.7.3.07.04.01</t>
  </si>
  <si>
    <t>Mantenimiento y Reparación de Equipos y Sistemas Informáticos</t>
  </si>
  <si>
    <t>Adquisición de especies numeradas</t>
  </si>
  <si>
    <t>110.7.3.08.07.01</t>
  </si>
  <si>
    <t>Adquisición de formularios</t>
  </si>
  <si>
    <t>Adquisición de Adhesivo anual para las modalidades de Transporte Reguladas en el cantón La Concordia</t>
  </si>
  <si>
    <t>Adhesivos holográficos para revisión técnicavehicular para vehículos y motos.</t>
  </si>
  <si>
    <t>Insumos, materiales y suministros para construcción, electricidad, plomería, carpintería, señalización vial, navegación, contra incendios y placas</t>
  </si>
  <si>
    <t>INSUMOS</t>
  </si>
  <si>
    <t>110.7.3.08.11.01</t>
  </si>
  <si>
    <t xml:space="preserve">Adquisición de repuestos y accesorios para  semaforización </t>
  </si>
  <si>
    <t>110.7.3.08.13.01</t>
  </si>
  <si>
    <t>Adquisición de equipos tecnólogicos</t>
  </si>
  <si>
    <t>INFORMÁTICA Y REDES</t>
  </si>
  <si>
    <t>TALENTO HUIMANO</t>
  </si>
  <si>
    <t>TRANSPORTE TERRESTRE, TRÁNSITO Y SEGURIDAD VIAL</t>
  </si>
  <si>
    <t>EMPRESA PÚBLICA DE SERVICIOS INTEGRALES EPSILACO EP</t>
  </si>
  <si>
    <t>SALDO REFORMADO</t>
  </si>
  <si>
    <t>DISMINUCIÓN</t>
  </si>
  <si>
    <t>INCREMENTO</t>
  </si>
  <si>
    <t>POA  INICIAL 2022</t>
  </si>
  <si>
    <t>Contratación de Servicio de limpieza</t>
  </si>
  <si>
    <t>Servicio de aseo, lavado de vestimenta de trabajo</t>
  </si>
  <si>
    <t>No.</t>
  </si>
  <si>
    <t>Mantenimiento por vigencia tecnológica</t>
  </si>
  <si>
    <t>110.8.4.01.07.01</t>
  </si>
  <si>
    <t>PRIMERA REFORMA</t>
  </si>
  <si>
    <t>SEGUNDA REFORMA</t>
  </si>
  <si>
    <t>Honorarios contratos civiles de servicios</t>
  </si>
  <si>
    <t>Compensación por vacaciones no gozadas</t>
  </si>
  <si>
    <t>110.5.1.07.07</t>
  </si>
  <si>
    <t xml:space="preserve"> </t>
  </si>
  <si>
    <t>PRODUCTO O MEDIO DE VERIFICACIÓN</t>
  </si>
  <si>
    <t>PORCENTAJE DE CUMPLIMIENTO</t>
  </si>
  <si>
    <t>DIFICULTADES PRESENTADAS</t>
  </si>
  <si>
    <t>RESPONSABLE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</si>
</sst>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#,##0.00\ ;\-#,##0.00\ ;\-#\ ;@\ "/>
    <numFmt numFmtId="165" formatCode="#,##0.00\ ;&quot; (&quot;#,##0.00\);&quot; -&quot;#\ ;@\ "/>
    <numFmt numFmtId="166" formatCode="[$$-300A]#,##0.00;[Red][$$-300A]\-#,##0.00"/>
    <numFmt numFmtId="167" formatCode="0.0000"/>
    <numFmt numFmtId="168" formatCode="_ [$$-300A]* #,##0.00_ ;_ [$$-300A]* \-#,##0.00_ ;_ [$$-300A]* &quot;-&quot;??_ ;_ @_ "/>
    <numFmt numFmtId="169" formatCode="_(&quot;$&quot;\ * #,##0.00_);_(&quot;$&quot;\ * \(#,##0.00\);_(&quot;$&quot;\ * &quot;-&quot;??_);_(@_)"/>
    <numFmt numFmtId="170" formatCode="0.000%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Arial Narrow"/>
      <family val="2"/>
      <charset val="1"/>
    </font>
    <font>
      <sz val="10"/>
      <name val="Arial1"/>
      <charset val="1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name val="Arial1"/>
      <charset val="1"/>
    </font>
    <font>
      <b/>
      <sz val="8"/>
      <name val="Arial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5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9" fontId="3" fillId="0" borderId="0"/>
    <xf numFmtId="0" fontId="10" fillId="0" borderId="0" applyNumberFormat="0" applyFill="0" applyBorder="0" applyProtection="0">
      <alignment horizontal="center"/>
    </xf>
    <xf numFmtId="164" fontId="10" fillId="0" borderId="0" applyFill="0" applyBorder="0" applyAlignment="0" applyProtection="0"/>
    <xf numFmtId="0" fontId="3" fillId="0" borderId="0"/>
    <xf numFmtId="165" fontId="4" fillId="0" borderId="0" applyBorder="0" applyProtection="0"/>
    <xf numFmtId="0" fontId="15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5" fillId="0" borderId="0" xfId="0" applyFont="1"/>
    <xf numFmtId="166" fontId="5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/>
    <xf numFmtId="166" fontId="8" fillId="0" borderId="0" xfId="0" applyNumberFormat="1" applyFont="1"/>
    <xf numFmtId="166" fontId="9" fillId="0" borderId="0" xfId="0" applyNumberFormat="1" applyFont="1"/>
    <xf numFmtId="0" fontId="9" fillId="0" borderId="0" xfId="0" applyFont="1"/>
    <xf numFmtId="166" fontId="11" fillId="0" borderId="0" xfId="0" applyNumberFormat="1" applyFont="1"/>
    <xf numFmtId="0" fontId="11" fillId="0" borderId="0" xfId="0" applyFont="1"/>
    <xf numFmtId="10" fontId="8" fillId="0" borderId="0" xfId="0" applyNumberFormat="1" applyFont="1"/>
    <xf numFmtId="0" fontId="12" fillId="0" borderId="0" xfId="0" applyFont="1"/>
    <xf numFmtId="166" fontId="13" fillId="0" borderId="0" xfId="0" applyNumberFormat="1" applyFont="1"/>
    <xf numFmtId="166" fontId="14" fillId="0" borderId="0" xfId="0" applyNumberFormat="1" applyFont="1"/>
    <xf numFmtId="0" fontId="9" fillId="4" borderId="0" xfId="0" applyFont="1" applyFill="1"/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8" fillId="0" borderId="1" xfId="0" applyFont="1" applyBorder="1"/>
    <xf numFmtId="166" fontId="8" fillId="0" borderId="1" xfId="0" applyNumberFormat="1" applyFont="1" applyBorder="1"/>
    <xf numFmtId="166" fontId="9" fillId="2" borderId="1" xfId="0" applyNumberFormat="1" applyFont="1" applyFill="1" applyBorder="1"/>
    <xf numFmtId="166" fontId="9" fillId="0" borderId="1" xfId="0" applyNumberFormat="1" applyFont="1" applyBorder="1"/>
    <xf numFmtId="166" fontId="8" fillId="3" borderId="0" xfId="0" applyNumberFormat="1" applyFont="1" applyFill="1"/>
    <xf numFmtId="0" fontId="9" fillId="0" borderId="0" xfId="0" applyFont="1" applyAlignment="1">
      <alignment horizontal="right"/>
    </xf>
    <xf numFmtId="166" fontId="15" fillId="0" borderId="0" xfId="6" applyNumberFormat="1"/>
    <xf numFmtId="168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8" fontId="0" fillId="0" borderId="0" xfId="0" applyNumberFormat="1"/>
    <xf numFmtId="0" fontId="7" fillId="0" borderId="5" xfId="0" applyFont="1" applyBorder="1" applyAlignment="1">
      <alignment horizontal="center" vertical="center"/>
    </xf>
    <xf numFmtId="168" fontId="7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168" fontId="23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4" fontId="0" fillId="0" borderId="5" xfId="0" applyNumberFormat="1" applyBorder="1" applyAlignment="1">
      <alignment vertical="center" wrapText="1"/>
    </xf>
    <xf numFmtId="168" fontId="0" fillId="0" borderId="3" xfId="0" applyNumberFormat="1" applyBorder="1" applyAlignment="1">
      <alignment horizontal="center" vertical="center"/>
    </xf>
    <xf numFmtId="168" fontId="7" fillId="0" borderId="3" xfId="0" applyNumberFormat="1" applyFont="1" applyBorder="1" applyAlignment="1">
      <alignment horizontal="center" vertical="center"/>
    </xf>
    <xf numFmtId="9" fontId="16" fillId="0" borderId="3" xfId="1" applyFont="1" applyBorder="1" applyAlignment="1">
      <alignment vertical="center"/>
    </xf>
    <xf numFmtId="168" fontId="0" fillId="0" borderId="5" xfId="0" applyNumberForma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1" fillId="0" borderId="5" xfId="0" applyFont="1" applyBorder="1" applyAlignment="1">
      <alignment horizontal="left" vertical="center" wrapText="1"/>
    </xf>
    <xf numFmtId="167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vertical="center" wrapText="1"/>
    </xf>
    <xf numFmtId="168" fontId="0" fillId="0" borderId="4" xfId="0" applyNumberFormat="1" applyBorder="1" applyAlignment="1">
      <alignment vertical="center"/>
    </xf>
    <xf numFmtId="9" fontId="16" fillId="0" borderId="5" xfId="1" applyFon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8" fontId="7" fillId="0" borderId="5" xfId="0" applyNumberFormat="1" applyFont="1" applyBorder="1" applyAlignment="1">
      <alignment vertical="center"/>
    </xf>
    <xf numFmtId="10" fontId="24" fillId="0" borderId="5" xfId="12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168" fontId="7" fillId="5" borderId="3" xfId="0" applyNumberFormat="1" applyFont="1" applyFill="1" applyBorder="1" applyAlignment="1">
      <alignment horizontal="center" vertical="center"/>
    </xf>
    <xf numFmtId="168" fontId="7" fillId="4" borderId="3" xfId="0" applyNumberFormat="1" applyFont="1" applyFill="1" applyBorder="1" applyAlignment="1">
      <alignment horizontal="center" vertical="center"/>
    </xf>
    <xf numFmtId="168" fontId="7" fillId="6" borderId="3" xfId="0" applyNumberFormat="1" applyFont="1" applyFill="1" applyBorder="1" applyAlignment="1">
      <alignment horizontal="center" vertical="center"/>
    </xf>
    <xf numFmtId="168" fontId="7" fillId="5" borderId="5" xfId="0" applyNumberFormat="1" applyFont="1" applyFill="1" applyBorder="1" applyAlignment="1">
      <alignment horizontal="center" vertical="center"/>
    </xf>
    <xf numFmtId="170" fontId="16" fillId="0" borderId="3" xfId="1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8" fontId="7" fillId="0" borderId="5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168" fontId="7" fillId="0" borderId="7" xfId="0" applyNumberFormat="1" applyFont="1" applyBorder="1" applyAlignment="1">
      <alignment horizontal="center" vertical="center" wrapText="1"/>
    </xf>
    <xf numFmtId="168" fontId="7" fillId="0" borderId="17" xfId="0" applyNumberFormat="1" applyFont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3" xfId="0" applyNumberFormat="1" applyFont="1" applyFill="1" applyBorder="1" applyAlignment="1">
      <alignment horizontal="center" vertical="center"/>
    </xf>
    <xf numFmtId="168" fontId="7" fillId="0" borderId="5" xfId="0" applyNumberFormat="1" applyFont="1" applyFill="1" applyBorder="1" applyAlignment="1">
      <alignment horizontal="center" vertical="center"/>
    </xf>
  </cellXfs>
  <cellStyles count="13">
    <cellStyle name="Encabezado 1" xfId="2" builtinId="16" customBuiltin="1"/>
    <cellStyle name="Hipervínculo" xfId="6" builtinId="8"/>
    <cellStyle name="Millares" xfId="12" builtinId="3"/>
    <cellStyle name="Millares 2" xfId="10" xr:uid="{00000000-0005-0000-0000-000003000000}"/>
    <cellStyle name="Millares 3" xfId="3" xr:uid="{00000000-0005-0000-0000-000004000000}"/>
    <cellStyle name="Moneda 2" xfId="9" xr:uid="{00000000-0005-0000-0000-000006000000}"/>
    <cellStyle name="Normal" xfId="0" builtinId="0"/>
    <cellStyle name="Normal 2" xfId="4" xr:uid="{00000000-0005-0000-0000-000008000000}"/>
    <cellStyle name="Normal 3" xfId="7" xr:uid="{00000000-0005-0000-0000-000009000000}"/>
    <cellStyle name="Normal 4" xfId="11" xr:uid="{00000000-0005-0000-0000-00000A000000}"/>
    <cellStyle name="Porcentaje" xfId="1" builtinId="5"/>
    <cellStyle name="Porcentaje 2" xfId="8" xr:uid="{00000000-0005-0000-0000-00000C000000}"/>
    <cellStyle name="TableStyleLight1" xfId="5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2CC"/>
      <rgbColor rgb="00800080"/>
      <rgbColor rgb="00008080"/>
      <rgbColor rgb="00CCCCCC"/>
      <rgbColor rgb="00E6E0EC"/>
      <rgbColor rgb="00DDD9C3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66"/>
      <rgbColor rgb="0000FFFF"/>
      <rgbColor rgb="00800080"/>
      <rgbColor rgb="00800000"/>
      <rgbColor rgb="00008080"/>
      <rgbColor rgb="000000FF"/>
      <rgbColor rgb="0000CCFF"/>
      <rgbColor rgb="00E6E6E6"/>
      <rgbColor rgb="00DDDDDD"/>
      <rgbColor rgb="00FFFF99"/>
      <rgbColor rgb="0099CCFF"/>
      <rgbColor rgb="00FF9999"/>
      <rgbColor rgb="00FFCCCC"/>
      <rgbColor rgb="00FFCC99"/>
      <rgbColor rgb="003366FF"/>
      <rgbColor rgb="0033FF99"/>
      <rgbColor rgb="00AECF00"/>
      <rgbColor rgb="00FFCC00"/>
      <rgbColor rgb="00FFD32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ega@laconcordia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B115"/>
  <sheetViews>
    <sheetView zoomScale="86" zoomScaleNormal="86" workbookViewId="0">
      <selection sqref="A1:B1"/>
    </sheetView>
  </sheetViews>
  <sheetFormatPr baseColWidth="10" defaultRowHeight="19.5"/>
  <cols>
    <col min="1" max="1" width="44.85546875" style="1" bestFit="1" customWidth="1"/>
    <col min="2" max="2" width="15.140625" style="2" bestFit="1" customWidth="1"/>
    <col min="3" max="3" width="1.28515625" style="3" customWidth="1"/>
    <col min="4" max="4" width="1.42578125" style="1" customWidth="1"/>
    <col min="5" max="5" width="14.28515625" style="2" bestFit="1" customWidth="1"/>
    <col min="6" max="6" width="14.28515625" style="1" bestFit="1" customWidth="1"/>
    <col min="7" max="7" width="12.140625" style="1" customWidth="1"/>
    <col min="8" max="8" width="14.28515625" style="2" bestFit="1" customWidth="1"/>
    <col min="9" max="9" width="18.28515625" style="1" customWidth="1"/>
    <col min="10" max="158" width="12.42578125" style="1" customWidth="1"/>
    <col min="159" max="256" width="12.42578125" customWidth="1"/>
  </cols>
  <sheetData>
    <row r="1" spans="1:15" ht="18.75">
      <c r="A1" s="74" t="s">
        <v>47</v>
      </c>
      <c r="B1" s="74"/>
      <c r="C1" s="7"/>
      <c r="D1" s="5"/>
      <c r="E1" s="6"/>
      <c r="F1" s="5"/>
      <c r="G1" s="5"/>
      <c r="H1" s="6"/>
      <c r="I1" s="5"/>
      <c r="J1" s="5"/>
      <c r="K1" s="5"/>
      <c r="L1" s="5"/>
      <c r="M1" s="5"/>
      <c r="N1" s="5"/>
      <c r="O1" s="5"/>
    </row>
    <row r="2" spans="1:15" ht="18.75">
      <c r="A2" s="74" t="s">
        <v>48</v>
      </c>
      <c r="B2" s="74"/>
      <c r="C2" s="7"/>
      <c r="D2" s="5"/>
      <c r="E2" s="6"/>
      <c r="F2" s="5"/>
      <c r="G2" s="5"/>
      <c r="H2" s="24" t="s">
        <v>73</v>
      </c>
      <c r="I2" s="5"/>
      <c r="J2" s="5"/>
      <c r="K2" s="5"/>
      <c r="L2" s="5"/>
      <c r="M2" s="5"/>
      <c r="N2" s="5"/>
      <c r="O2" s="5"/>
    </row>
    <row r="3" spans="1:15" ht="18.75">
      <c r="A3" s="8" t="s">
        <v>0</v>
      </c>
      <c r="B3" s="7">
        <v>8696917.75</v>
      </c>
      <c r="C3" s="7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5"/>
    </row>
    <row r="4" spans="1:15" ht="18.75">
      <c r="A4" s="5" t="s">
        <v>1</v>
      </c>
      <c r="B4" s="6">
        <v>5876417.7599999998</v>
      </c>
      <c r="C4" s="8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5"/>
    </row>
    <row r="5" spans="1:15" ht="18.75">
      <c r="A5" s="5" t="s">
        <v>2</v>
      </c>
      <c r="B5" s="6">
        <v>2388699.9900000002</v>
      </c>
      <c r="C5" s="7"/>
      <c r="D5" s="5"/>
      <c r="E5" s="6"/>
      <c r="F5" s="5"/>
      <c r="G5" s="5"/>
      <c r="H5" s="6"/>
      <c r="I5" s="5"/>
      <c r="J5" s="5"/>
      <c r="K5" s="5"/>
      <c r="L5" s="5"/>
      <c r="M5" s="5"/>
      <c r="N5" s="5"/>
      <c r="O5" s="5"/>
    </row>
    <row r="6" spans="1:15" ht="18.75">
      <c r="A6" s="5" t="s">
        <v>3</v>
      </c>
      <c r="B6" s="6">
        <v>190000</v>
      </c>
      <c r="C6" s="8"/>
      <c r="D6" s="5"/>
      <c r="E6" s="6"/>
      <c r="F6" s="5"/>
      <c r="G6" s="5"/>
      <c r="H6" s="6"/>
      <c r="I6" s="5"/>
      <c r="J6" s="5"/>
      <c r="K6" s="5"/>
      <c r="L6" s="5"/>
      <c r="M6" s="5"/>
      <c r="N6" s="5"/>
      <c r="O6" s="5"/>
    </row>
    <row r="7" spans="1:15" ht="18.75">
      <c r="A7" s="5" t="s">
        <v>4</v>
      </c>
      <c r="B7" s="6">
        <v>241800</v>
      </c>
      <c r="C7" s="8"/>
      <c r="D7" s="5"/>
      <c r="E7" s="6"/>
      <c r="F7" s="5"/>
      <c r="G7" s="5"/>
      <c r="H7" s="6"/>
      <c r="I7" s="5"/>
      <c r="J7" s="5"/>
      <c r="K7" s="5"/>
      <c r="L7" s="5"/>
      <c r="M7" s="5"/>
      <c r="N7" s="5"/>
      <c r="O7" s="5"/>
    </row>
    <row r="8" spans="1:15" ht="18.75">
      <c r="A8" s="23" t="s">
        <v>5</v>
      </c>
      <c r="B8" s="7">
        <f>SUM(B4:B7)</f>
        <v>8696917.75</v>
      </c>
      <c r="C8" s="8"/>
      <c r="D8" s="5"/>
      <c r="E8" s="6"/>
      <c r="F8" s="5"/>
      <c r="G8" s="5"/>
      <c r="H8" s="6"/>
      <c r="I8" s="5"/>
      <c r="J8" s="5"/>
      <c r="K8" s="5"/>
      <c r="L8" s="5"/>
      <c r="M8" s="5"/>
      <c r="N8" s="5"/>
      <c r="O8" s="5"/>
    </row>
    <row r="9" spans="1:15" ht="18.75">
      <c r="A9" s="75" t="s">
        <v>6</v>
      </c>
      <c r="B9" s="75"/>
      <c r="C9" s="8"/>
      <c r="D9" s="5"/>
      <c r="E9" s="6"/>
      <c r="F9" s="5"/>
      <c r="G9" s="5"/>
      <c r="H9" s="6"/>
      <c r="I9" s="5"/>
      <c r="J9" s="5"/>
      <c r="K9" s="5"/>
      <c r="L9" s="5"/>
      <c r="M9" s="5"/>
      <c r="N9" s="5"/>
      <c r="O9" s="5"/>
    </row>
    <row r="10" spans="1:15" ht="18.75">
      <c r="A10" s="5" t="s">
        <v>7</v>
      </c>
      <c r="B10" s="7">
        <f>$B4*0.3</f>
        <v>1762925.328</v>
      </c>
      <c r="C10" s="7"/>
      <c r="D10" s="5"/>
      <c r="E10" s="6"/>
      <c r="F10" s="5"/>
      <c r="G10" s="5"/>
      <c r="H10" s="6"/>
      <c r="I10" s="5"/>
      <c r="J10" s="5"/>
      <c r="K10" s="5"/>
      <c r="L10" s="5"/>
      <c r="M10" s="5"/>
      <c r="N10" s="5"/>
      <c r="O10" s="5"/>
    </row>
    <row r="11" spans="1:15" ht="18.75">
      <c r="A11" s="5" t="s">
        <v>8</v>
      </c>
      <c r="B11" s="7">
        <f>$B4*0.7</f>
        <v>4113492.4319999996</v>
      </c>
      <c r="C11" s="8"/>
      <c r="D11" s="5"/>
      <c r="E11" s="6"/>
      <c r="F11" s="5"/>
      <c r="G11" s="5"/>
      <c r="H11" s="6"/>
      <c r="I11" s="5"/>
      <c r="J11" s="5"/>
      <c r="K11" s="5"/>
      <c r="L11" s="5"/>
      <c r="M11" s="5"/>
      <c r="N11" s="5"/>
      <c r="O11" s="5"/>
    </row>
    <row r="12" spans="1:15" ht="18.75">
      <c r="A12" s="5"/>
      <c r="B12" s="7"/>
      <c r="C12" s="8"/>
      <c r="D12" s="5"/>
      <c r="E12" s="6"/>
      <c r="F12" s="5"/>
      <c r="G12" s="5"/>
      <c r="H12" s="6"/>
      <c r="I12" s="5"/>
      <c r="J12" s="5"/>
      <c r="K12" s="5"/>
      <c r="L12" s="5"/>
      <c r="M12" s="5"/>
      <c r="N12" s="5"/>
      <c r="O12" s="5"/>
    </row>
    <row r="13" spans="1:15" ht="18.75">
      <c r="A13" s="5" t="s">
        <v>72</v>
      </c>
      <c r="B13" s="6">
        <v>1156026.8700000001</v>
      </c>
      <c r="C13" s="9" t="e">
        <f>B13-#REF!</f>
        <v>#REF!</v>
      </c>
      <c r="D13" s="5"/>
      <c r="E13" s="6" t="e">
        <f>B13-F76</f>
        <v>#REF!</v>
      </c>
      <c r="F13" s="5"/>
      <c r="G13" s="5"/>
      <c r="H13" s="6">
        <v>1156026.8700000001</v>
      </c>
      <c r="I13" s="5"/>
      <c r="J13" s="5"/>
      <c r="K13" s="5"/>
      <c r="L13" s="5"/>
      <c r="M13" s="5"/>
      <c r="N13" s="5"/>
      <c r="O13" s="5"/>
    </row>
    <row r="14" spans="1:15" ht="18.75">
      <c r="A14" s="5" t="s">
        <v>9</v>
      </c>
      <c r="B14" s="6">
        <f>B5-B13</f>
        <v>1232673.1200000001</v>
      </c>
      <c r="C14" s="9">
        <v>2752899.64</v>
      </c>
      <c r="D14" s="5"/>
      <c r="E14" s="6" t="e">
        <f>B14-F77</f>
        <v>#REF!</v>
      </c>
      <c r="F14" s="5"/>
      <c r="G14" s="5"/>
      <c r="H14" s="6">
        <v>1232673.1219999995</v>
      </c>
      <c r="I14" s="5"/>
      <c r="J14" s="5"/>
      <c r="K14" s="5"/>
      <c r="L14" s="5"/>
      <c r="M14" s="5"/>
      <c r="N14" s="5"/>
      <c r="O14" s="5"/>
    </row>
    <row r="15" spans="1:15" ht="18.75">
      <c r="A15" s="5"/>
      <c r="B15" s="6"/>
      <c r="C15" s="10"/>
      <c r="D15" s="5"/>
      <c r="E15" s="6"/>
      <c r="F15" s="5"/>
      <c r="G15" s="5"/>
      <c r="H15" s="6"/>
      <c r="I15" s="5"/>
      <c r="J15" s="5"/>
      <c r="K15" s="5"/>
      <c r="L15" s="5"/>
      <c r="M15" s="5"/>
      <c r="N15" s="5"/>
      <c r="O15" s="5"/>
    </row>
    <row r="16" spans="1:15" ht="18.75">
      <c r="A16" s="8" t="s">
        <v>10</v>
      </c>
      <c r="B16" s="6">
        <f>B10+B13</f>
        <v>2918952.1979999999</v>
      </c>
      <c r="C16" s="9" t="e">
        <f>B10+C13</f>
        <v>#REF!</v>
      </c>
      <c r="D16" s="5"/>
      <c r="E16" s="11">
        <f>B16/B19</f>
        <v>0.33563065466498171</v>
      </c>
      <c r="F16" s="11">
        <f>E16-F50</f>
        <v>0.24617421361723235</v>
      </c>
      <c r="G16" s="5"/>
      <c r="H16" s="11">
        <v>0.33563065466498176</v>
      </c>
      <c r="I16" s="5"/>
      <c r="J16" s="5"/>
      <c r="K16" s="5"/>
      <c r="L16" s="5"/>
      <c r="M16" s="5"/>
      <c r="N16" s="5"/>
      <c r="O16" s="5"/>
    </row>
    <row r="17" spans="1:15" ht="18.75">
      <c r="A17" s="12" t="s">
        <v>11</v>
      </c>
      <c r="B17" s="13">
        <f>B11+B6+B7+B14</f>
        <v>5777965.5520000001</v>
      </c>
      <c r="C17" s="9">
        <f>B11+C14+B6+B7</f>
        <v>7298192.0719999997</v>
      </c>
      <c r="D17" s="5"/>
      <c r="E17" s="6"/>
      <c r="F17" s="5"/>
      <c r="G17" s="5"/>
      <c r="H17" s="6"/>
      <c r="I17" s="5"/>
      <c r="J17" s="5"/>
      <c r="K17" s="5"/>
      <c r="L17" s="5"/>
      <c r="M17" s="5"/>
      <c r="N17" s="5"/>
      <c r="O17" s="5"/>
    </row>
    <row r="18" spans="1:15" ht="18.75">
      <c r="A18" s="5"/>
      <c r="B18" s="14"/>
      <c r="C18" s="7"/>
      <c r="D18" s="5"/>
      <c r="E18" s="6"/>
      <c r="F18" s="5"/>
      <c r="G18" s="5"/>
      <c r="H18" s="6"/>
      <c r="I18" s="5"/>
      <c r="J18" s="5"/>
      <c r="K18" s="5"/>
      <c r="L18" s="5"/>
      <c r="M18" s="5"/>
      <c r="N18" s="5"/>
      <c r="O18" s="5"/>
    </row>
    <row r="19" spans="1:15" ht="18.75">
      <c r="A19" s="5"/>
      <c r="B19" s="14">
        <f>B16+B17</f>
        <v>8696917.75</v>
      </c>
      <c r="C19" s="7"/>
      <c r="D19" s="5"/>
      <c r="E19" s="11">
        <f>B17/B19</f>
        <v>0.66436934533501824</v>
      </c>
      <c r="F19" s="5"/>
      <c r="G19" s="5"/>
      <c r="H19" s="11">
        <v>0.66436934533501824</v>
      </c>
      <c r="I19" s="5"/>
      <c r="J19" s="5"/>
      <c r="K19" s="5"/>
      <c r="L19" s="5"/>
      <c r="M19" s="5"/>
      <c r="N19" s="5"/>
      <c r="O19" s="5"/>
    </row>
    <row r="20" spans="1:15" ht="18.75">
      <c r="A20" s="5"/>
      <c r="B20" s="6"/>
      <c r="C20" s="7"/>
      <c r="D20" s="5"/>
      <c r="E20" s="6"/>
      <c r="F20" s="5"/>
      <c r="G20" s="5"/>
      <c r="H20" s="6"/>
      <c r="I20" s="5"/>
      <c r="J20" s="5"/>
      <c r="K20" s="5"/>
      <c r="L20" s="5"/>
      <c r="M20" s="5"/>
      <c r="N20" s="5"/>
      <c r="O20" s="5"/>
    </row>
    <row r="21" spans="1:15" ht="18.75">
      <c r="A21" s="15" t="s">
        <v>12</v>
      </c>
      <c r="B21" s="6"/>
      <c r="C21" s="7"/>
      <c r="D21" s="5"/>
      <c r="E21" s="6"/>
      <c r="F21" s="5"/>
      <c r="G21" s="5"/>
      <c r="H21" s="6"/>
      <c r="I21" s="5"/>
      <c r="J21" s="5"/>
      <c r="K21" s="5"/>
      <c r="L21" s="5"/>
      <c r="M21" s="5"/>
      <c r="N21" s="5"/>
      <c r="O21" s="5"/>
    </row>
    <row r="22" spans="1:15" ht="18.75">
      <c r="A22" s="5"/>
      <c r="B22" s="6"/>
      <c r="C22" s="8"/>
      <c r="D22" s="5"/>
      <c r="E22" s="6"/>
      <c r="F22" s="5"/>
      <c r="G22" s="5"/>
      <c r="H22" s="6"/>
      <c r="I22" s="5"/>
      <c r="J22" s="5"/>
      <c r="K22" s="5"/>
      <c r="L22" s="5"/>
      <c r="M22" s="5"/>
      <c r="N22" s="5"/>
      <c r="O22" s="5"/>
    </row>
    <row r="23" spans="1:15" s="4" customFormat="1">
      <c r="A23" s="16" t="s">
        <v>13</v>
      </c>
      <c r="B23" s="5"/>
      <c r="C23" s="8"/>
      <c r="D23" s="16"/>
      <c r="E23" s="17"/>
      <c r="F23" s="16"/>
      <c r="G23" s="16"/>
      <c r="H23" s="17"/>
      <c r="I23" s="16"/>
      <c r="J23" s="16"/>
      <c r="K23" s="16"/>
      <c r="L23" s="16"/>
      <c r="M23" s="16"/>
      <c r="N23" s="16"/>
      <c r="O23" s="16"/>
    </row>
    <row r="24" spans="1:15" ht="18.75">
      <c r="A24" s="18" t="s">
        <v>14</v>
      </c>
      <c r="B24" s="19"/>
      <c r="C24" s="20">
        <v>600000</v>
      </c>
      <c r="D24" s="5"/>
      <c r="E24" s="6" t="e">
        <f>#REF!</f>
        <v>#REF!</v>
      </c>
      <c r="F24" s="5"/>
      <c r="G24" s="5"/>
      <c r="H24" s="6">
        <v>600000</v>
      </c>
      <c r="I24" s="5"/>
      <c r="J24" s="5"/>
      <c r="K24" s="5"/>
      <c r="L24" s="5"/>
      <c r="M24" s="5"/>
      <c r="N24" s="5"/>
      <c r="O24" s="5"/>
    </row>
    <row r="25" spans="1:15" ht="18.75">
      <c r="A25" s="18" t="s">
        <v>15</v>
      </c>
      <c r="B25" s="19"/>
      <c r="C25" s="21">
        <v>15000</v>
      </c>
      <c r="D25" s="5"/>
      <c r="E25" s="6" t="e">
        <f>#REF!</f>
        <v>#REF!</v>
      </c>
      <c r="F25" s="5"/>
      <c r="G25" s="5"/>
      <c r="H25" s="6">
        <v>20502</v>
      </c>
      <c r="I25" s="6" t="e">
        <f>E25-H25</f>
        <v>#REF!</v>
      </c>
      <c r="J25" s="5"/>
      <c r="K25" s="5"/>
      <c r="L25" s="5"/>
      <c r="M25" s="5"/>
      <c r="N25" s="5"/>
      <c r="O25" s="5"/>
    </row>
    <row r="26" spans="1:15" ht="18.75">
      <c r="A26" s="18" t="s">
        <v>16</v>
      </c>
      <c r="B26" s="19"/>
      <c r="C26" s="21">
        <v>0</v>
      </c>
      <c r="D26" s="5"/>
      <c r="E26" s="6"/>
      <c r="F26" s="5"/>
      <c r="G26" s="5"/>
      <c r="H26" s="6"/>
      <c r="I26" s="5"/>
      <c r="J26" s="5"/>
      <c r="K26" s="5"/>
      <c r="L26" s="5"/>
      <c r="M26" s="5"/>
      <c r="N26" s="5"/>
      <c r="O26" s="5"/>
    </row>
    <row r="27" spans="1:15" ht="18.75">
      <c r="A27" s="18" t="s">
        <v>17</v>
      </c>
      <c r="B27" s="19"/>
      <c r="C27" s="21">
        <v>150000</v>
      </c>
      <c r="D27" s="5"/>
      <c r="E27" s="6" t="e">
        <f>#REF!</f>
        <v>#REF!</v>
      </c>
      <c r="F27" s="5"/>
      <c r="G27" s="5"/>
      <c r="H27" s="6">
        <v>150000</v>
      </c>
      <c r="I27" s="6" t="e">
        <f>E27-H27</f>
        <v>#REF!</v>
      </c>
      <c r="J27" s="5"/>
      <c r="K27" s="5"/>
      <c r="L27" s="5"/>
      <c r="M27" s="5"/>
      <c r="N27" s="5"/>
      <c r="O27" s="5"/>
    </row>
    <row r="28" spans="1:15" ht="18.75">
      <c r="A28" s="18" t="s">
        <v>18</v>
      </c>
      <c r="B28" s="19"/>
      <c r="C28" s="21">
        <v>60000</v>
      </c>
      <c r="D28" s="5"/>
      <c r="E28" s="6" t="e">
        <f>#REF!</f>
        <v>#REF!</v>
      </c>
      <c r="F28" s="5"/>
      <c r="G28" s="5"/>
      <c r="H28" s="6">
        <v>60000</v>
      </c>
      <c r="I28" s="6"/>
      <c r="J28" s="5"/>
      <c r="K28" s="5"/>
      <c r="L28" s="5"/>
      <c r="M28" s="5"/>
      <c r="N28" s="5"/>
      <c r="O28" s="5"/>
    </row>
    <row r="29" spans="1:15" ht="18.75">
      <c r="A29" s="18" t="s">
        <v>19</v>
      </c>
      <c r="B29" s="19"/>
      <c r="C29" s="21">
        <v>0</v>
      </c>
      <c r="D29" s="5"/>
      <c r="E29" s="6">
        <v>12000</v>
      </c>
      <c r="F29" s="5"/>
      <c r="G29" s="5"/>
      <c r="H29" s="6">
        <v>12000</v>
      </c>
      <c r="I29" s="5"/>
      <c r="J29" s="5"/>
      <c r="K29" s="5"/>
      <c r="L29" s="5"/>
      <c r="M29" s="5"/>
      <c r="N29" s="5"/>
      <c r="O29" s="5"/>
    </row>
    <row r="30" spans="1:15" ht="18.75">
      <c r="A30" s="18" t="s">
        <v>20</v>
      </c>
      <c r="B30" s="19"/>
      <c r="C30" s="21">
        <v>0</v>
      </c>
      <c r="D30" s="5"/>
      <c r="E30" s="6"/>
      <c r="F30" s="5"/>
      <c r="G30" s="5"/>
      <c r="H30" s="6"/>
      <c r="I30" s="5"/>
      <c r="J30" s="5"/>
      <c r="K30" s="5"/>
      <c r="L30" s="5"/>
      <c r="M30" s="5"/>
      <c r="N30" s="5"/>
      <c r="O30" s="5"/>
    </row>
    <row r="31" spans="1:15" ht="18.75" hidden="1">
      <c r="A31" s="18"/>
      <c r="B31" s="19"/>
      <c r="C31" s="21"/>
      <c r="D31" s="5"/>
      <c r="E31" s="6"/>
      <c r="F31" s="5"/>
      <c r="G31" s="5"/>
      <c r="H31" s="6"/>
      <c r="I31" s="5"/>
      <c r="J31" s="5"/>
      <c r="K31" s="5"/>
      <c r="L31" s="5"/>
      <c r="M31" s="5"/>
      <c r="N31" s="5"/>
      <c r="O31" s="5"/>
    </row>
    <row r="32" spans="1:15" ht="18.75" hidden="1">
      <c r="A32" s="18"/>
      <c r="B32" s="19"/>
      <c r="C32" s="21"/>
      <c r="D32" s="5"/>
      <c r="E32" s="6"/>
      <c r="F32" s="5"/>
      <c r="G32" s="5"/>
      <c r="H32" s="6"/>
      <c r="I32" s="5"/>
      <c r="J32" s="5"/>
      <c r="K32" s="5"/>
      <c r="L32" s="5"/>
      <c r="M32" s="5"/>
      <c r="N32" s="5"/>
      <c r="O32" s="5"/>
    </row>
    <row r="33" spans="1:15" ht="18.75" hidden="1">
      <c r="A33" s="18"/>
      <c r="B33" s="19"/>
      <c r="C33" s="21"/>
      <c r="D33" s="5"/>
      <c r="E33" s="6"/>
      <c r="F33" s="5"/>
      <c r="G33" s="5"/>
      <c r="H33" s="6"/>
      <c r="I33" s="5"/>
      <c r="J33" s="5"/>
      <c r="K33" s="5"/>
      <c r="L33" s="5"/>
      <c r="M33" s="5"/>
      <c r="N33" s="5"/>
      <c r="O33" s="5"/>
    </row>
    <row r="34" spans="1:15" ht="18.75" hidden="1">
      <c r="A34" s="18"/>
      <c r="B34" s="19"/>
      <c r="C34" s="21"/>
      <c r="D34" s="5"/>
      <c r="E34" s="6"/>
      <c r="F34" s="5"/>
      <c r="G34" s="5"/>
      <c r="H34" s="6"/>
      <c r="I34" s="5"/>
      <c r="J34" s="5"/>
      <c r="K34" s="5"/>
      <c r="L34" s="5"/>
      <c r="M34" s="5"/>
      <c r="N34" s="5"/>
      <c r="O34" s="5"/>
    </row>
    <row r="35" spans="1:15" ht="18.75" hidden="1">
      <c r="A35" s="18"/>
      <c r="B35" s="19"/>
      <c r="C35" s="21"/>
      <c r="D35" s="5"/>
      <c r="E35" s="6"/>
      <c r="F35" s="5"/>
      <c r="G35" s="5"/>
      <c r="H35" s="6"/>
      <c r="I35" s="5"/>
      <c r="J35" s="5"/>
      <c r="K35" s="5"/>
      <c r="L35" s="5"/>
      <c r="M35" s="5"/>
      <c r="N35" s="5"/>
      <c r="O35" s="5"/>
    </row>
    <row r="36" spans="1:15" ht="18.75" hidden="1">
      <c r="A36" s="18"/>
      <c r="B36" s="19"/>
      <c r="C36" s="21"/>
      <c r="D36" s="5"/>
      <c r="E36" s="6"/>
      <c r="F36" s="5"/>
      <c r="G36" s="5"/>
      <c r="H36" s="6"/>
      <c r="I36" s="5"/>
      <c r="J36" s="5"/>
      <c r="K36" s="5"/>
      <c r="L36" s="5"/>
      <c r="M36" s="5"/>
      <c r="N36" s="5"/>
      <c r="O36" s="5"/>
    </row>
    <row r="37" spans="1:15" ht="18.75" hidden="1">
      <c r="A37" s="18"/>
      <c r="B37" s="19"/>
      <c r="C37" s="21"/>
      <c r="D37" s="5"/>
      <c r="E37" s="6"/>
      <c r="F37" s="5"/>
      <c r="G37" s="5"/>
      <c r="H37" s="6"/>
      <c r="I37" s="5"/>
      <c r="J37" s="5"/>
      <c r="K37" s="5"/>
      <c r="L37" s="5"/>
      <c r="M37" s="5"/>
      <c r="N37" s="5"/>
      <c r="O37" s="5"/>
    </row>
    <row r="38" spans="1:15" ht="18.75" hidden="1">
      <c r="A38" s="18"/>
      <c r="B38" s="19"/>
      <c r="C38" s="21"/>
      <c r="D38" s="5"/>
      <c r="E38" s="6"/>
      <c r="F38" s="5"/>
      <c r="G38" s="5"/>
      <c r="H38" s="6"/>
      <c r="I38" s="5"/>
      <c r="J38" s="5"/>
      <c r="K38" s="5"/>
      <c r="L38" s="5"/>
      <c r="M38" s="5"/>
      <c r="N38" s="5"/>
      <c r="O38" s="5"/>
    </row>
    <row r="39" spans="1:15" ht="18.75" hidden="1">
      <c r="A39" s="18"/>
      <c r="B39" s="19"/>
      <c r="C39" s="21"/>
      <c r="D39" s="5"/>
      <c r="E39" s="6"/>
      <c r="F39" s="5"/>
      <c r="G39" s="5"/>
      <c r="H39" s="6"/>
      <c r="I39" s="5"/>
      <c r="J39" s="5"/>
      <c r="K39" s="5"/>
      <c r="L39" s="5"/>
      <c r="M39" s="5"/>
      <c r="N39" s="5"/>
      <c r="O39" s="5"/>
    </row>
    <row r="40" spans="1:15" ht="18.75" hidden="1">
      <c r="A40" s="18"/>
      <c r="B40" s="19"/>
      <c r="C40" s="21"/>
      <c r="D40" s="5"/>
      <c r="E40" s="6"/>
      <c r="F40" s="5"/>
      <c r="G40" s="5"/>
      <c r="H40" s="6"/>
      <c r="I40" s="5"/>
      <c r="J40" s="5"/>
      <c r="K40" s="5"/>
      <c r="L40" s="5"/>
      <c r="M40" s="5"/>
      <c r="N40" s="5"/>
      <c r="O40" s="5"/>
    </row>
    <row r="41" spans="1:15" ht="18.75" hidden="1">
      <c r="A41" s="5"/>
      <c r="B41" s="5"/>
      <c r="C41" s="8"/>
      <c r="D41" s="5"/>
      <c r="E41" s="6"/>
      <c r="F41" s="5"/>
      <c r="G41" s="5"/>
      <c r="H41" s="6"/>
      <c r="I41" s="5"/>
      <c r="J41" s="5"/>
      <c r="K41" s="5"/>
      <c r="L41" s="5"/>
      <c r="M41" s="5"/>
      <c r="N41" s="5"/>
      <c r="O41" s="5"/>
    </row>
    <row r="42" spans="1:15" ht="18.75" hidden="1">
      <c r="A42" s="5"/>
      <c r="B42" s="6"/>
      <c r="C42" s="7"/>
      <c r="D42" s="5"/>
      <c r="E42" s="6"/>
      <c r="F42" s="5"/>
      <c r="G42" s="5"/>
      <c r="H42" s="6"/>
      <c r="I42" s="5"/>
      <c r="J42" s="5"/>
      <c r="K42" s="5"/>
      <c r="L42" s="5"/>
      <c r="M42" s="5"/>
      <c r="N42" s="5"/>
      <c r="O42" s="5"/>
    </row>
    <row r="43" spans="1:15" ht="18.75" hidden="1">
      <c r="A43" s="18" t="s">
        <v>21</v>
      </c>
      <c r="B43" s="19"/>
      <c r="C43" s="20">
        <v>116800</v>
      </c>
      <c r="D43" s="5"/>
      <c r="E43" s="7">
        <v>116800</v>
      </c>
      <c r="F43" s="5"/>
      <c r="G43" s="5"/>
      <c r="H43" s="7">
        <v>116800</v>
      </c>
      <c r="I43" s="5"/>
      <c r="J43" s="5"/>
      <c r="K43" s="5"/>
      <c r="L43" s="5"/>
      <c r="M43" s="5"/>
      <c r="N43" s="5"/>
      <c r="O43" s="5"/>
    </row>
    <row r="44" spans="1:15" ht="18.75" hidden="1">
      <c r="A44" s="18" t="s">
        <v>22</v>
      </c>
      <c r="B44" s="19"/>
      <c r="C44" s="20">
        <v>26880</v>
      </c>
      <c r="D44" s="5"/>
      <c r="E44" s="7">
        <v>26880</v>
      </c>
      <c r="F44" s="5"/>
      <c r="G44" s="5"/>
      <c r="H44" s="7">
        <v>26880</v>
      </c>
      <c r="I44" s="5"/>
      <c r="J44" s="5"/>
      <c r="K44" s="5"/>
      <c r="L44" s="5"/>
      <c r="M44" s="5"/>
      <c r="N44" s="5"/>
      <c r="O44" s="5"/>
    </row>
    <row r="45" spans="1:15" ht="18.75" hidden="1">
      <c r="A45" s="18" t="s">
        <v>23</v>
      </c>
      <c r="B45" s="19"/>
      <c r="C45" s="20">
        <v>20000</v>
      </c>
      <c r="D45" s="5"/>
      <c r="E45" s="7">
        <v>20000</v>
      </c>
      <c r="F45" s="5"/>
      <c r="G45" s="5"/>
      <c r="H45" s="7">
        <v>20000</v>
      </c>
      <c r="I45" s="5"/>
      <c r="J45" s="5"/>
      <c r="K45" s="5"/>
      <c r="L45" s="5"/>
      <c r="M45" s="5"/>
      <c r="N45" s="5"/>
      <c r="O45" s="5"/>
    </row>
    <row r="46" spans="1:15" ht="18.75" hidden="1">
      <c r="A46" s="18" t="s">
        <v>24</v>
      </c>
      <c r="B46" s="19"/>
      <c r="C46" s="20">
        <v>556895.81000000006</v>
      </c>
      <c r="D46" s="5"/>
      <c r="E46" s="7">
        <v>556895.81000000006</v>
      </c>
      <c r="F46" s="5"/>
      <c r="G46" s="5"/>
      <c r="H46" s="7">
        <v>556895.81000000006</v>
      </c>
      <c r="I46" s="5"/>
      <c r="J46" s="5"/>
      <c r="K46" s="5"/>
      <c r="L46" s="5"/>
      <c r="M46" s="5"/>
      <c r="N46" s="5"/>
      <c r="O46" s="5"/>
    </row>
    <row r="47" spans="1:15" ht="18.75" hidden="1">
      <c r="A47" s="18" t="s">
        <v>25</v>
      </c>
      <c r="B47" s="19"/>
      <c r="C47" s="20">
        <v>4224</v>
      </c>
      <c r="D47" s="5"/>
      <c r="E47" s="7">
        <v>4224</v>
      </c>
      <c r="F47" s="5"/>
      <c r="G47" s="5"/>
      <c r="H47" s="7">
        <v>4224</v>
      </c>
      <c r="I47" s="5"/>
      <c r="J47" s="5"/>
      <c r="K47" s="5"/>
      <c r="L47" s="5"/>
      <c r="M47" s="5"/>
      <c r="N47" s="5"/>
      <c r="O47" s="5"/>
    </row>
    <row r="48" spans="1:15" ht="18.75" hidden="1">
      <c r="A48" s="18" t="s">
        <v>26</v>
      </c>
      <c r="B48" s="19"/>
      <c r="C48" s="20">
        <v>53195.5</v>
      </c>
      <c r="D48" s="5"/>
      <c r="E48" s="7">
        <v>53195.5</v>
      </c>
      <c r="F48" s="5"/>
      <c r="G48" s="5"/>
      <c r="H48" s="7">
        <v>53195.5</v>
      </c>
      <c r="I48" s="5"/>
      <c r="J48" s="5"/>
      <c r="K48" s="5"/>
      <c r="L48" s="5"/>
      <c r="M48" s="5"/>
      <c r="N48" s="5"/>
      <c r="O48" s="5"/>
    </row>
    <row r="49" spans="1:155" ht="18.75" hidden="1">
      <c r="A49" s="18"/>
      <c r="B49" s="19"/>
      <c r="C49" s="20"/>
      <c r="D49" s="5"/>
      <c r="E49" s="7">
        <f>SUM(E43:E48)</f>
        <v>777995.31</v>
      </c>
      <c r="F49" s="5"/>
      <c r="G49" s="5"/>
      <c r="H49" s="7">
        <v>777995.31</v>
      </c>
      <c r="I49" s="5"/>
      <c r="J49" s="5"/>
      <c r="K49" s="5"/>
      <c r="L49" s="5"/>
      <c r="M49" s="5"/>
      <c r="N49" s="5"/>
      <c r="O49" s="5"/>
    </row>
    <row r="50" spans="1:155" ht="18.75">
      <c r="A50" s="5"/>
      <c r="B50" s="6"/>
      <c r="C50" s="7"/>
      <c r="D50" s="5"/>
      <c r="E50" s="6"/>
      <c r="F50" s="11">
        <f>E49/B19</f>
        <v>8.9456441047749372E-2</v>
      </c>
      <c r="G50" s="5"/>
      <c r="H50" s="6"/>
      <c r="I50" s="5"/>
      <c r="J50" s="5"/>
      <c r="K50" s="5"/>
      <c r="L50" s="5"/>
      <c r="M50" s="5"/>
      <c r="N50" s="5"/>
      <c r="O50" s="5"/>
    </row>
    <row r="51" spans="1:155" ht="18.75">
      <c r="A51" s="17" t="s">
        <v>27</v>
      </c>
      <c r="B51" s="5"/>
      <c r="C51" s="8"/>
      <c r="D51" s="5"/>
      <c r="E51" s="6"/>
      <c r="F51" s="5"/>
      <c r="G51" s="5"/>
      <c r="H51" s="6"/>
      <c r="I51" s="5"/>
      <c r="J51" s="5"/>
      <c r="K51" s="5"/>
      <c r="L51" s="5"/>
      <c r="M51" s="5"/>
      <c r="N51" s="5"/>
      <c r="O51" s="5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</row>
    <row r="52" spans="1:155" ht="18.75">
      <c r="A52" s="18" t="s">
        <v>28</v>
      </c>
      <c r="B52" s="19"/>
      <c r="C52" s="21">
        <v>650000</v>
      </c>
      <c r="D52" s="5"/>
      <c r="E52" s="22" t="e">
        <f>#REF!</f>
        <v>#REF!</v>
      </c>
      <c r="F52" s="5"/>
      <c r="G52" s="5"/>
      <c r="H52" s="22">
        <v>580000</v>
      </c>
      <c r="I52" s="6" t="e">
        <f>E52-H52</f>
        <v>#REF!</v>
      </c>
      <c r="J52" s="5"/>
      <c r="K52" s="5"/>
      <c r="L52" s="5"/>
      <c r="M52" s="5"/>
      <c r="N52" s="5"/>
      <c r="O52" s="5"/>
    </row>
    <row r="53" spans="1:155" ht="18.75">
      <c r="A53" s="18" t="s">
        <v>29</v>
      </c>
      <c r="B53" s="19"/>
      <c r="C53" s="21">
        <v>2000000</v>
      </c>
      <c r="D53" s="5"/>
      <c r="E53" s="22" t="e">
        <f>#REF!</f>
        <v>#REF!</v>
      </c>
      <c r="F53" s="6" t="e">
        <f>E53+E82</f>
        <v>#REF!</v>
      </c>
      <c r="G53" s="5"/>
      <c r="H53" s="22">
        <v>1900569.27</v>
      </c>
      <c r="I53" s="6" t="e">
        <f>E53-H53</f>
        <v>#REF!</v>
      </c>
      <c r="J53" s="5"/>
      <c r="K53" s="5"/>
      <c r="L53" s="5"/>
      <c r="M53" s="5"/>
      <c r="N53" s="5"/>
      <c r="O53" s="5"/>
    </row>
    <row r="54" spans="1:155" ht="18.75">
      <c r="A54" s="18" t="s">
        <v>30</v>
      </c>
      <c r="B54" s="19"/>
      <c r="C54" s="21">
        <v>100000</v>
      </c>
      <c r="D54" s="5"/>
      <c r="E54" s="22" t="e">
        <f>#REF!</f>
        <v>#REF!</v>
      </c>
      <c r="F54" s="6"/>
      <c r="G54" s="5"/>
      <c r="H54" s="22">
        <v>33000.559999999998</v>
      </c>
      <c r="I54" s="6" t="e">
        <f>E54-H54</f>
        <v>#REF!</v>
      </c>
      <c r="J54" s="5"/>
      <c r="K54" s="5"/>
      <c r="L54" s="5"/>
      <c r="M54" s="5"/>
      <c r="N54" s="5"/>
      <c r="O54" s="5"/>
    </row>
    <row r="55" spans="1:155" ht="18.75">
      <c r="A55" s="18" t="s">
        <v>31</v>
      </c>
      <c r="B55" s="19"/>
      <c r="C55" s="21">
        <v>450000</v>
      </c>
      <c r="D55" s="5"/>
      <c r="E55" s="22" t="e">
        <f>#REF!</f>
        <v>#REF!</v>
      </c>
      <c r="F55" s="5"/>
      <c r="G55" s="5"/>
      <c r="H55" s="22">
        <v>450000</v>
      </c>
      <c r="I55" s="6" t="e">
        <f>E55-H55</f>
        <v>#REF!</v>
      </c>
      <c r="J55" s="5"/>
      <c r="K55" s="5"/>
      <c r="L55" s="5"/>
      <c r="M55" s="5"/>
      <c r="N55" s="5"/>
      <c r="O55" s="5"/>
    </row>
    <row r="56" spans="1:155" ht="18.75">
      <c r="A56" s="18" t="s">
        <v>32</v>
      </c>
      <c r="B56" s="19"/>
      <c r="C56" s="21">
        <v>345000</v>
      </c>
      <c r="D56" s="5"/>
      <c r="E56" s="22" t="e">
        <f>#REF!</f>
        <v>#REF!</v>
      </c>
      <c r="F56" s="5"/>
      <c r="G56" s="5"/>
      <c r="H56" s="22">
        <v>345000</v>
      </c>
      <c r="I56" s="5"/>
      <c r="J56" s="5"/>
      <c r="K56" s="5"/>
      <c r="L56" s="5"/>
      <c r="M56" s="5"/>
      <c r="N56" s="5"/>
      <c r="O56" s="5"/>
    </row>
    <row r="57" spans="1:155" ht="18.75">
      <c r="A57" s="18" t="s">
        <v>33</v>
      </c>
      <c r="B57" s="19"/>
      <c r="C57" s="21">
        <v>80000</v>
      </c>
      <c r="D57" s="5"/>
      <c r="E57" s="22" t="e">
        <f>#REF!</f>
        <v>#REF!</v>
      </c>
      <c r="F57" s="5"/>
      <c r="G57" s="5"/>
      <c r="H57" s="22">
        <v>80000</v>
      </c>
      <c r="I57" s="5"/>
      <c r="J57" s="5"/>
      <c r="K57" s="5"/>
      <c r="L57" s="5"/>
      <c r="M57" s="5"/>
      <c r="N57" s="5"/>
      <c r="O57" s="5"/>
    </row>
    <row r="58" spans="1:155" ht="18.75">
      <c r="A58" s="18" t="s">
        <v>34</v>
      </c>
      <c r="B58" s="19"/>
      <c r="C58" s="21">
        <v>100000</v>
      </c>
      <c r="D58" s="5"/>
      <c r="E58" s="22" t="e">
        <f>#REF!</f>
        <v>#REF!</v>
      </c>
      <c r="F58" s="5"/>
      <c r="G58" s="5"/>
      <c r="H58" s="22">
        <v>100000</v>
      </c>
      <c r="I58" s="6" t="e">
        <f>E58-H58</f>
        <v>#REF!</v>
      </c>
      <c r="J58" s="5"/>
      <c r="K58" s="5"/>
      <c r="L58" s="5"/>
      <c r="M58" s="5"/>
      <c r="N58" s="5"/>
      <c r="O58" s="5"/>
    </row>
    <row r="59" spans="1:155" ht="18.75">
      <c r="A59" s="18" t="s">
        <v>35</v>
      </c>
      <c r="B59" s="19"/>
      <c r="C59" s="21">
        <v>70000</v>
      </c>
      <c r="D59" s="5"/>
      <c r="E59" s="6" t="e">
        <f>#REF!</f>
        <v>#REF!</v>
      </c>
      <c r="F59" s="5"/>
      <c r="G59" s="5"/>
      <c r="H59" s="6">
        <v>61000</v>
      </c>
      <c r="I59" s="6" t="e">
        <f>E59-H59</f>
        <v>#REF!</v>
      </c>
      <c r="J59" s="5"/>
      <c r="K59" s="5"/>
      <c r="L59" s="5"/>
      <c r="M59" s="5"/>
      <c r="N59" s="5"/>
      <c r="O59" s="5"/>
    </row>
    <row r="60" spans="1:155" ht="18.75">
      <c r="A60" s="18" t="s">
        <v>36</v>
      </c>
      <c r="B60" s="19"/>
      <c r="C60" s="21">
        <v>200000</v>
      </c>
      <c r="D60" s="5"/>
      <c r="E60" s="6">
        <f>100000-32000</f>
        <v>68000</v>
      </c>
      <c r="F60" s="5"/>
      <c r="G60" s="5"/>
      <c r="H60" s="6">
        <v>200000</v>
      </c>
      <c r="I60" s="6">
        <f>E60-H60</f>
        <v>-132000</v>
      </c>
      <c r="J60" s="5"/>
      <c r="K60" s="5"/>
      <c r="L60" s="5"/>
      <c r="M60" s="5"/>
      <c r="N60" s="5"/>
      <c r="O60" s="5"/>
    </row>
    <row r="61" spans="1:155" ht="18.75">
      <c r="A61" s="5"/>
      <c r="B61" s="6"/>
      <c r="C61" s="7"/>
      <c r="D61" s="5"/>
      <c r="E61" s="6"/>
      <c r="F61" s="5"/>
      <c r="G61" s="5"/>
      <c r="H61" s="6"/>
      <c r="I61" s="5"/>
      <c r="J61" s="5"/>
      <c r="K61" s="5"/>
      <c r="L61" s="5"/>
      <c r="M61" s="5"/>
      <c r="N61" s="5"/>
      <c r="O61" s="5"/>
    </row>
    <row r="62" spans="1:155" ht="18.75">
      <c r="A62" s="5"/>
      <c r="B62" s="5"/>
      <c r="C62" s="8"/>
      <c r="D62" s="5"/>
      <c r="E62" s="6"/>
      <c r="F62" s="5"/>
      <c r="G62" s="5"/>
      <c r="H62" s="6"/>
      <c r="I62" s="5"/>
      <c r="J62" s="5"/>
      <c r="K62" s="5"/>
      <c r="L62" s="5"/>
      <c r="M62" s="5"/>
      <c r="N62" s="5"/>
      <c r="O62" s="5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</row>
    <row r="63" spans="1:155" ht="18.75">
      <c r="A63" s="18" t="s">
        <v>37</v>
      </c>
      <c r="B63" s="19"/>
      <c r="C63" s="21">
        <v>1130452.1299999999</v>
      </c>
      <c r="D63" s="5"/>
      <c r="E63" s="21">
        <v>1181622.358</v>
      </c>
      <c r="F63" s="5"/>
      <c r="G63" s="5"/>
      <c r="H63" s="21">
        <v>1181622.358</v>
      </c>
      <c r="I63" s="5"/>
      <c r="J63" s="5"/>
      <c r="K63" s="5"/>
      <c r="L63" s="5"/>
      <c r="M63" s="5"/>
      <c r="N63" s="5"/>
      <c r="O63" s="5"/>
    </row>
    <row r="64" spans="1:155" ht="18.75">
      <c r="A64" s="6" t="s">
        <v>38</v>
      </c>
      <c r="B64" s="19"/>
      <c r="C64" s="21">
        <v>3000</v>
      </c>
      <c r="D64" s="5"/>
      <c r="E64" s="21">
        <v>3000</v>
      </c>
      <c r="F64" s="5"/>
      <c r="G64" s="5"/>
      <c r="H64" s="21">
        <v>3000</v>
      </c>
      <c r="I64" s="5"/>
      <c r="J64" s="5"/>
      <c r="K64" s="5"/>
      <c r="L64" s="5"/>
      <c r="M64" s="5"/>
      <c r="N64" s="5"/>
      <c r="O64" s="5"/>
    </row>
    <row r="65" spans="1:15" ht="18.75">
      <c r="A65" s="6" t="s">
        <v>39</v>
      </c>
      <c r="B65" s="19"/>
      <c r="C65" s="21">
        <v>3000</v>
      </c>
      <c r="D65" s="5"/>
      <c r="E65" s="21">
        <v>3000</v>
      </c>
      <c r="F65" s="5"/>
      <c r="G65" s="5"/>
      <c r="H65" s="21">
        <v>3000</v>
      </c>
      <c r="I65" s="5"/>
      <c r="J65" s="5"/>
      <c r="K65" s="5"/>
      <c r="L65" s="5"/>
      <c r="M65" s="5"/>
      <c r="N65" s="5"/>
      <c r="O65" s="5"/>
    </row>
    <row r="66" spans="1:15" ht="18.75">
      <c r="A66" s="6" t="s">
        <v>40</v>
      </c>
      <c r="B66" s="19"/>
      <c r="C66" s="21">
        <v>7000</v>
      </c>
      <c r="D66" s="13"/>
      <c r="E66" s="21">
        <f>5230+1500</f>
        <v>6730</v>
      </c>
      <c r="F66" s="5"/>
      <c r="G66" s="5"/>
      <c r="H66" s="21">
        <v>6730</v>
      </c>
      <c r="I66" s="5"/>
      <c r="J66" s="5"/>
      <c r="K66" s="5"/>
      <c r="L66" s="5"/>
      <c r="M66" s="5"/>
      <c r="N66" s="5"/>
      <c r="O66" s="5"/>
    </row>
    <row r="67" spans="1:15" ht="18.75">
      <c r="A67" s="18" t="s">
        <v>41</v>
      </c>
      <c r="B67" s="19"/>
      <c r="C67" s="21">
        <v>84468.15</v>
      </c>
      <c r="D67" s="5"/>
      <c r="E67" s="21">
        <v>104102.53</v>
      </c>
      <c r="F67" s="6">
        <f>E63+E67</f>
        <v>1285724.888</v>
      </c>
      <c r="G67" s="5"/>
      <c r="H67" s="21">
        <v>104102.53</v>
      </c>
      <c r="I67" s="5"/>
      <c r="J67" s="5"/>
      <c r="K67" s="5"/>
      <c r="L67" s="5"/>
      <c r="M67" s="5"/>
      <c r="N67" s="5"/>
      <c r="O67" s="5"/>
    </row>
    <row r="68" spans="1:15" ht="18.75">
      <c r="A68" s="18"/>
      <c r="B68" s="19"/>
      <c r="C68" s="21"/>
      <c r="D68" s="5"/>
      <c r="E68" s="6"/>
      <c r="F68" s="5"/>
      <c r="G68" s="5"/>
      <c r="H68" s="6"/>
      <c r="I68" s="5"/>
      <c r="J68" s="5"/>
      <c r="K68" s="5"/>
      <c r="L68" s="5"/>
      <c r="M68" s="5"/>
      <c r="N68" s="5"/>
      <c r="O68" s="5"/>
    </row>
    <row r="69" spans="1:15" ht="18.75">
      <c r="A69" s="18"/>
      <c r="B69" s="19"/>
      <c r="C69" s="21"/>
      <c r="D69" s="5"/>
      <c r="E69" s="6"/>
      <c r="F69" s="5"/>
      <c r="G69" s="5"/>
      <c r="H69" s="6"/>
      <c r="I69" s="5"/>
      <c r="J69" s="5"/>
      <c r="K69" s="5"/>
      <c r="L69" s="5"/>
      <c r="M69" s="5"/>
      <c r="N69" s="5"/>
      <c r="O69" s="5"/>
    </row>
    <row r="70" spans="1:15" ht="18.75">
      <c r="A70" s="18" t="s">
        <v>42</v>
      </c>
      <c r="B70" s="19"/>
      <c r="C70" s="21">
        <v>1751246.42</v>
      </c>
      <c r="D70" s="5"/>
      <c r="E70" s="21">
        <f>1791261.084+(17632*3)</f>
        <v>1844157.084</v>
      </c>
      <c r="F70" s="6">
        <f>E70+E71</f>
        <v>2070791.7239999999</v>
      </c>
      <c r="G70" s="5"/>
      <c r="H70" s="21">
        <v>1791261.0839999998</v>
      </c>
      <c r="I70" s="5"/>
      <c r="J70" s="5"/>
      <c r="K70" s="5"/>
      <c r="L70" s="5"/>
      <c r="M70" s="5"/>
      <c r="N70" s="5"/>
      <c r="O70" s="5"/>
    </row>
    <row r="71" spans="1:15" ht="18.75">
      <c r="A71" s="18" t="s">
        <v>43</v>
      </c>
      <c r="B71" s="19"/>
      <c r="C71" s="21">
        <v>153612.35999999999</v>
      </c>
      <c r="D71" s="13"/>
      <c r="E71" s="21">
        <v>226634.64</v>
      </c>
      <c r="F71" s="5"/>
      <c r="G71" s="5"/>
      <c r="H71" s="21">
        <v>226634.64</v>
      </c>
      <c r="I71" s="5"/>
      <c r="J71" s="5"/>
      <c r="K71" s="5"/>
      <c r="L71" s="5"/>
      <c r="M71" s="5"/>
      <c r="N71" s="5"/>
      <c r="O71" s="5"/>
    </row>
    <row r="72" spans="1:15" ht="18.75">
      <c r="A72" s="6" t="s">
        <v>38</v>
      </c>
      <c r="B72" s="19"/>
      <c r="C72" s="21">
        <v>3000</v>
      </c>
      <c r="D72" s="13"/>
      <c r="E72" s="21">
        <v>3000</v>
      </c>
      <c r="F72" s="5"/>
      <c r="G72" s="5"/>
      <c r="H72" s="21">
        <v>3000</v>
      </c>
      <c r="I72" s="5"/>
      <c r="J72" s="5"/>
      <c r="K72" s="5"/>
      <c r="L72" s="5"/>
      <c r="M72" s="5"/>
      <c r="N72" s="5"/>
      <c r="O72" s="5"/>
    </row>
    <row r="73" spans="1:15" ht="18.75">
      <c r="A73" s="6" t="s">
        <v>39</v>
      </c>
      <c r="B73" s="19"/>
      <c r="C73" s="21">
        <v>3000</v>
      </c>
      <c r="D73" s="13"/>
      <c r="E73" s="21">
        <v>3000</v>
      </c>
      <c r="F73" s="5"/>
      <c r="G73" s="5"/>
      <c r="H73" s="21">
        <v>3000</v>
      </c>
      <c r="I73" s="5"/>
      <c r="J73" s="5"/>
      <c r="K73" s="5"/>
      <c r="L73" s="5"/>
      <c r="M73" s="5"/>
      <c r="N73" s="5"/>
      <c r="O73" s="5"/>
    </row>
    <row r="74" spans="1:15" ht="18.75">
      <c r="A74" s="6" t="s">
        <v>40</v>
      </c>
      <c r="B74" s="19"/>
      <c r="C74" s="21">
        <v>3000</v>
      </c>
      <c r="D74" s="13"/>
      <c r="E74" s="21">
        <v>4500</v>
      </c>
      <c r="F74" s="5"/>
      <c r="G74" s="5"/>
      <c r="H74" s="21">
        <v>4500</v>
      </c>
      <c r="I74" s="5"/>
      <c r="J74" s="5"/>
      <c r="K74" s="5"/>
      <c r="L74" s="5"/>
      <c r="M74" s="5"/>
      <c r="N74" s="5"/>
      <c r="O74" s="5"/>
    </row>
    <row r="75" spans="1:15" ht="18.75">
      <c r="A75" s="18"/>
      <c r="B75" s="19"/>
      <c r="C75" s="21"/>
      <c r="D75" s="5"/>
      <c r="E75" s="6">
        <f>SUM(E70:E74)</f>
        <v>2081291.7239999999</v>
      </c>
      <c r="F75" s="5"/>
      <c r="G75" s="5"/>
      <c r="H75" s="6">
        <v>2028395.7239999999</v>
      </c>
      <c r="I75" s="5"/>
      <c r="J75" s="5"/>
      <c r="K75" s="5"/>
      <c r="L75" s="5"/>
      <c r="M75" s="5"/>
      <c r="N75" s="5"/>
      <c r="O75" s="5"/>
    </row>
    <row r="76" spans="1:15" ht="18.75">
      <c r="A76" s="18" t="s">
        <v>44</v>
      </c>
      <c r="B76" s="19"/>
      <c r="C76" s="21" t="e">
        <f>C24+C25+C26+C27+C28+C29+C30+C63+C43+C44+C45+C67+C46+#REF!+C66+C64+C68+C47+C48</f>
        <v>#REF!</v>
      </c>
      <c r="D76" s="5"/>
      <c r="E76" s="21" t="e">
        <f>E24+E25+E26+E27+E28+E29+E30+E63+E43+E44+E45+E67+E46+E66+E64+E68+E47+E48+E65</f>
        <v>#REF!</v>
      </c>
      <c r="F76" s="6" t="e">
        <f>B16-E76</f>
        <v>#REF!</v>
      </c>
      <c r="G76" s="5"/>
      <c r="H76" s="21">
        <v>2918952.1979999999</v>
      </c>
      <c r="I76" s="5"/>
      <c r="J76" s="5"/>
      <c r="K76" s="5"/>
      <c r="L76" s="5"/>
      <c r="M76" s="5"/>
      <c r="N76" s="5"/>
      <c r="O76" s="5"/>
    </row>
    <row r="77" spans="1:15" ht="18.75">
      <c r="A77" s="18" t="s">
        <v>45</v>
      </c>
      <c r="B77" s="19"/>
      <c r="C77" s="21">
        <f>C52+C53+C54+C55+C56+C70+C58+C57+C59+C71+C60+C71</f>
        <v>6053471.1400000006</v>
      </c>
      <c r="D77" s="5"/>
      <c r="E77" s="21" t="e">
        <f>E52+E53+E54+E55+E56+E70+E58+E57+E59+E60+E71+E72+E73+E74</f>
        <v>#REF!</v>
      </c>
      <c r="F77" s="6" t="e">
        <f>B17-E77</f>
        <v>#REF!</v>
      </c>
      <c r="G77" s="5"/>
      <c r="H77" s="21">
        <v>5777965.5539999995</v>
      </c>
      <c r="I77" s="5"/>
      <c r="J77" s="5"/>
      <c r="K77" s="5"/>
      <c r="L77" s="5"/>
      <c r="M77" s="5"/>
      <c r="N77" s="5"/>
      <c r="O77" s="5"/>
    </row>
    <row r="78" spans="1:15" ht="18.75">
      <c r="A78" s="18"/>
      <c r="B78" s="19"/>
      <c r="C78" s="21"/>
      <c r="D78" s="5"/>
      <c r="E78" s="6" t="e">
        <f>SUM(E76:E77)</f>
        <v>#REF!</v>
      </c>
      <c r="F78" s="5"/>
      <c r="G78" s="5"/>
      <c r="H78" s="6">
        <v>8696917.7520000003</v>
      </c>
      <c r="I78" s="5"/>
      <c r="J78" s="5"/>
      <c r="K78" s="5"/>
      <c r="L78" s="5"/>
      <c r="M78" s="5"/>
      <c r="N78" s="5"/>
      <c r="O78" s="5"/>
    </row>
    <row r="79" spans="1:15" ht="18.75">
      <c r="A79" s="5"/>
      <c r="B79" s="6"/>
      <c r="C79" s="7"/>
      <c r="D79" s="5"/>
      <c r="E79" s="6"/>
      <c r="F79" s="5"/>
      <c r="G79" s="5"/>
      <c r="H79" s="6"/>
      <c r="I79" s="5"/>
      <c r="J79" s="5"/>
      <c r="K79" s="5"/>
      <c r="L79" s="5"/>
      <c r="M79" s="5"/>
      <c r="N79" s="5"/>
      <c r="O79" s="5"/>
    </row>
    <row r="80" spans="1:15" ht="26.1" customHeight="1">
      <c r="A80" s="5"/>
      <c r="B80" s="6"/>
      <c r="C80" s="7"/>
      <c r="D80" s="5"/>
      <c r="E80" s="6"/>
      <c r="F80" s="5"/>
      <c r="G80" s="5"/>
      <c r="H80" s="6"/>
      <c r="I80" s="5"/>
      <c r="J80" s="5"/>
      <c r="K80" s="5"/>
      <c r="L80" s="5"/>
      <c r="M80" s="5"/>
      <c r="N80" s="5"/>
      <c r="O80" s="5"/>
    </row>
    <row r="81" spans="1:15" ht="18.75">
      <c r="A81" s="5" t="s">
        <v>46</v>
      </c>
      <c r="B81" s="7">
        <f>B76+B77</f>
        <v>0</v>
      </c>
      <c r="C81" s="7" t="e">
        <f>C76+C77</f>
        <v>#REF!</v>
      </c>
      <c r="D81" s="5"/>
      <c r="E81" s="7" t="e">
        <f>E76+E77</f>
        <v>#REF!</v>
      </c>
      <c r="F81" s="5"/>
      <c r="G81" s="5"/>
      <c r="H81" s="7">
        <v>8696917.7520000003</v>
      </c>
      <c r="I81" s="5"/>
      <c r="J81" s="5"/>
      <c r="K81" s="5"/>
      <c r="L81" s="5"/>
      <c r="M81" s="5"/>
      <c r="N81" s="5"/>
      <c r="O81" s="5"/>
    </row>
    <row r="82" spans="1:15" ht="18.75">
      <c r="A82" s="5"/>
      <c r="B82" s="6"/>
      <c r="C82" s="7" t="e">
        <f>B3-C81</f>
        <v>#REF!</v>
      </c>
      <c r="D82" s="5"/>
      <c r="E82" s="6" t="e">
        <f>B3-E81</f>
        <v>#REF!</v>
      </c>
      <c r="F82" s="5"/>
      <c r="G82" s="5"/>
      <c r="H82" s="6">
        <v>-2.0000003278255463E-3</v>
      </c>
      <c r="I82" s="5"/>
      <c r="J82" s="5"/>
      <c r="K82" s="5"/>
      <c r="L82" s="5"/>
      <c r="M82" s="5"/>
      <c r="N82" s="5"/>
      <c r="O82" s="5"/>
    </row>
    <row r="83" spans="1:15" ht="18.75">
      <c r="A83" s="5"/>
      <c r="B83" s="6"/>
      <c r="C83" s="7"/>
      <c r="D83" s="5"/>
      <c r="E83" s="6" t="e">
        <f>E81-H81</f>
        <v>#REF!</v>
      </c>
      <c r="F83" s="5"/>
      <c r="G83" s="5"/>
      <c r="H83" s="6"/>
      <c r="I83" s="5"/>
      <c r="J83" s="5"/>
      <c r="K83" s="5"/>
      <c r="L83" s="5"/>
      <c r="M83" s="5"/>
      <c r="N83" s="5"/>
      <c r="O83" s="5"/>
    </row>
    <row r="84" spans="1:15" ht="18.75">
      <c r="A84" s="5"/>
      <c r="B84" s="6"/>
      <c r="C84" s="7"/>
      <c r="D84" s="5"/>
      <c r="E84" s="6"/>
      <c r="F84" s="5"/>
      <c r="G84" s="5"/>
      <c r="H84" s="6"/>
      <c r="I84" s="5"/>
      <c r="J84" s="5"/>
      <c r="K84" s="5"/>
      <c r="L84" s="5"/>
      <c r="M84" s="5"/>
      <c r="N84" s="5"/>
      <c r="O84" s="5"/>
    </row>
    <row r="85" spans="1:15" ht="18.75">
      <c r="A85" s="5"/>
      <c r="B85" s="6"/>
      <c r="C85" s="7"/>
      <c r="D85" s="5"/>
      <c r="E85" s="6"/>
      <c r="F85" s="5"/>
      <c r="G85" s="5"/>
      <c r="H85" s="6"/>
      <c r="I85" s="5"/>
      <c r="J85" s="5"/>
      <c r="K85" s="5"/>
      <c r="L85" s="5"/>
      <c r="M85" s="5"/>
      <c r="N85" s="5"/>
      <c r="O85" s="5"/>
    </row>
    <row r="86" spans="1:15" ht="18.75">
      <c r="A86" s="5"/>
      <c r="B86" s="6"/>
      <c r="C86" s="7"/>
      <c r="D86" s="5"/>
      <c r="E86" s="6"/>
      <c r="F86" s="5"/>
      <c r="G86" s="5"/>
      <c r="H86" s="6"/>
      <c r="I86" s="5"/>
      <c r="J86" s="5"/>
      <c r="K86" s="5"/>
      <c r="L86" s="5"/>
      <c r="M86" s="5"/>
      <c r="N86" s="5"/>
      <c r="O86" s="5"/>
    </row>
    <row r="87" spans="1:15" ht="18.75">
      <c r="A87" s="5"/>
      <c r="B87" s="6"/>
      <c r="C87" s="7"/>
      <c r="D87" s="5"/>
      <c r="E87" s="6"/>
      <c r="F87" s="5"/>
      <c r="G87" s="5"/>
      <c r="H87" s="6"/>
      <c r="I87" s="5"/>
      <c r="J87" s="5"/>
      <c r="K87" s="5"/>
      <c r="L87" s="5"/>
      <c r="M87" s="5"/>
      <c r="N87" s="5"/>
      <c r="O87" s="5"/>
    </row>
    <row r="88" spans="1:15" ht="18.75">
      <c r="A88" s="5"/>
      <c r="B88" s="6"/>
      <c r="C88" s="7"/>
      <c r="D88" s="5"/>
      <c r="E88" s="6"/>
      <c r="F88" s="5"/>
      <c r="G88" s="5"/>
      <c r="H88" s="6"/>
      <c r="I88" s="5"/>
      <c r="J88" s="5"/>
      <c r="K88" s="5"/>
      <c r="L88" s="5"/>
      <c r="M88" s="5"/>
      <c r="N88" s="5"/>
      <c r="O88" s="5"/>
    </row>
    <row r="89" spans="1:15" ht="18.75">
      <c r="A89" s="5"/>
      <c r="B89" s="6"/>
      <c r="C89" s="7"/>
      <c r="D89" s="5"/>
      <c r="E89" s="6"/>
      <c r="F89" s="5"/>
      <c r="G89" s="5"/>
      <c r="H89" s="6"/>
      <c r="I89" s="5"/>
      <c r="J89" s="5"/>
      <c r="K89" s="5"/>
      <c r="L89" s="5"/>
      <c r="M89" s="5"/>
      <c r="N89" s="5"/>
      <c r="O89" s="5"/>
    </row>
    <row r="90" spans="1:15" ht="18.75">
      <c r="A90" s="5"/>
      <c r="B90" s="6"/>
      <c r="C90" s="7"/>
      <c r="D90" s="5"/>
      <c r="E90" s="6"/>
      <c r="F90" s="5"/>
      <c r="G90" s="5"/>
      <c r="H90" s="6"/>
      <c r="I90" s="5"/>
      <c r="J90" s="5"/>
      <c r="K90" s="5"/>
      <c r="L90" s="5"/>
      <c r="M90" s="5"/>
      <c r="N90" s="5"/>
      <c r="O90" s="5"/>
    </row>
    <row r="91" spans="1:15" ht="18.75">
      <c r="A91" s="5"/>
      <c r="B91" s="6"/>
      <c r="C91" s="7"/>
      <c r="D91" s="5"/>
      <c r="E91" s="6"/>
      <c r="F91" s="5"/>
      <c r="G91" s="5"/>
      <c r="H91" s="6"/>
      <c r="I91" s="5"/>
      <c r="J91" s="5"/>
      <c r="K91" s="5"/>
      <c r="L91" s="5"/>
      <c r="M91" s="5"/>
      <c r="N91" s="5"/>
      <c r="O91" s="5"/>
    </row>
    <row r="92" spans="1:15" ht="18.75">
      <c r="A92" s="5"/>
      <c r="B92" s="6"/>
      <c r="C92" s="7"/>
      <c r="D92" s="5"/>
      <c r="E92" s="6"/>
      <c r="F92" s="5"/>
      <c r="G92" s="5"/>
      <c r="H92" s="6"/>
      <c r="I92" s="5"/>
      <c r="J92" s="5"/>
      <c r="K92" s="5"/>
      <c r="L92" s="5"/>
      <c r="M92" s="5"/>
      <c r="N92" s="5"/>
      <c r="O92" s="5"/>
    </row>
    <row r="93" spans="1:15" ht="18.75">
      <c r="A93" s="5"/>
      <c r="B93" s="6"/>
      <c r="C93" s="7"/>
      <c r="D93" s="5"/>
      <c r="E93" s="6"/>
      <c r="F93" s="5"/>
      <c r="G93" s="5"/>
      <c r="H93" s="6"/>
      <c r="I93" s="5"/>
      <c r="J93" s="5"/>
      <c r="K93" s="5"/>
      <c r="L93" s="5"/>
      <c r="M93" s="5"/>
      <c r="N93" s="5"/>
      <c r="O93" s="5"/>
    </row>
    <row r="94" spans="1:15" ht="18.75">
      <c r="A94" s="5"/>
      <c r="B94" s="6"/>
      <c r="C94" s="7"/>
      <c r="D94" s="5"/>
      <c r="E94" s="6"/>
      <c r="F94" s="5"/>
      <c r="G94" s="5"/>
      <c r="H94" s="6"/>
      <c r="I94" s="5"/>
      <c r="J94" s="5"/>
      <c r="K94" s="5"/>
      <c r="L94" s="5"/>
      <c r="M94" s="5"/>
      <c r="N94" s="5"/>
      <c r="O94" s="5"/>
    </row>
    <row r="95" spans="1:15" ht="18.75">
      <c r="A95" s="5"/>
      <c r="B95" s="6"/>
      <c r="C95" s="7"/>
      <c r="D95" s="5"/>
      <c r="E95" s="6"/>
      <c r="F95" s="5"/>
      <c r="G95" s="5"/>
      <c r="H95" s="6"/>
      <c r="I95" s="5"/>
      <c r="J95" s="5"/>
      <c r="K95" s="5"/>
      <c r="L95" s="5"/>
      <c r="M95" s="5"/>
      <c r="N95" s="5"/>
      <c r="O95" s="5"/>
    </row>
    <row r="96" spans="1:15" ht="18.75">
      <c r="A96" s="5"/>
      <c r="B96" s="6"/>
      <c r="C96" s="7"/>
      <c r="D96" s="5"/>
      <c r="E96" s="6"/>
      <c r="F96" s="5"/>
      <c r="G96" s="5"/>
      <c r="H96" s="6"/>
      <c r="I96" s="5"/>
      <c r="J96" s="5"/>
      <c r="K96" s="5"/>
      <c r="L96" s="5"/>
      <c r="M96" s="5"/>
      <c r="N96" s="5"/>
      <c r="O96" s="5"/>
    </row>
    <row r="97" spans="1:15" ht="18.75">
      <c r="A97" s="5"/>
      <c r="B97" s="6"/>
      <c r="C97" s="7"/>
      <c r="D97" s="5"/>
      <c r="E97" s="6"/>
      <c r="F97" s="5"/>
      <c r="G97" s="5"/>
      <c r="H97" s="6"/>
      <c r="I97" s="5"/>
      <c r="J97" s="5"/>
      <c r="K97" s="5"/>
      <c r="L97" s="5"/>
      <c r="M97" s="5"/>
      <c r="N97" s="5"/>
      <c r="O97" s="5"/>
    </row>
    <row r="98" spans="1:15" ht="18.75">
      <c r="A98" s="5"/>
      <c r="B98" s="6"/>
      <c r="C98" s="7"/>
      <c r="D98" s="5"/>
      <c r="E98" s="6"/>
      <c r="F98" s="5"/>
      <c r="G98" s="5"/>
      <c r="H98" s="6"/>
      <c r="I98" s="5"/>
      <c r="J98" s="5"/>
      <c r="K98" s="5"/>
      <c r="L98" s="5"/>
      <c r="M98" s="5"/>
      <c r="N98" s="5"/>
      <c r="O98" s="5"/>
    </row>
    <row r="99" spans="1:15" ht="18.75">
      <c r="A99" s="5"/>
      <c r="B99" s="6"/>
      <c r="C99" s="7"/>
      <c r="D99" s="5"/>
      <c r="E99" s="6"/>
      <c r="F99" s="5"/>
      <c r="G99" s="5"/>
      <c r="H99" s="6"/>
      <c r="I99" s="5"/>
      <c r="J99" s="5"/>
      <c r="K99" s="5"/>
      <c r="L99" s="5"/>
      <c r="M99" s="5"/>
      <c r="N99" s="5"/>
      <c r="O99" s="5"/>
    </row>
    <row r="100" spans="1:15" ht="18.75">
      <c r="A100" s="5"/>
      <c r="B100" s="6"/>
      <c r="C100" s="7"/>
      <c r="D100" s="5"/>
      <c r="E100" s="6"/>
      <c r="F100" s="5"/>
      <c r="G100" s="5"/>
      <c r="H100" s="6"/>
      <c r="I100" s="5"/>
      <c r="J100" s="5"/>
      <c r="K100" s="5"/>
      <c r="L100" s="5"/>
      <c r="M100" s="5"/>
      <c r="N100" s="5"/>
      <c r="O100" s="5"/>
    </row>
    <row r="101" spans="1:15" ht="18.75">
      <c r="A101" s="5"/>
      <c r="B101" s="6"/>
      <c r="C101" s="7"/>
      <c r="D101" s="5"/>
      <c r="E101" s="6"/>
      <c r="F101" s="5"/>
      <c r="G101" s="5"/>
      <c r="H101" s="6"/>
      <c r="I101" s="5"/>
      <c r="J101" s="5"/>
      <c r="K101" s="5"/>
      <c r="L101" s="5"/>
      <c r="M101" s="5"/>
      <c r="N101" s="5"/>
      <c r="O101" s="5"/>
    </row>
    <row r="102" spans="1:15" ht="18.75">
      <c r="A102" s="5"/>
      <c r="B102" s="6"/>
      <c r="C102" s="7"/>
      <c r="D102" s="5"/>
      <c r="E102" s="6"/>
      <c r="F102" s="5"/>
      <c r="G102" s="5"/>
      <c r="H102" s="6"/>
      <c r="I102" s="5"/>
      <c r="J102" s="5"/>
      <c r="K102" s="5"/>
      <c r="L102" s="5"/>
      <c r="M102" s="5"/>
      <c r="N102" s="5"/>
      <c r="O102" s="5"/>
    </row>
    <row r="103" spans="1:15" ht="18.75">
      <c r="A103" s="5"/>
      <c r="B103" s="6"/>
      <c r="C103" s="7"/>
      <c r="D103" s="5"/>
      <c r="E103" s="6"/>
      <c r="F103" s="5"/>
      <c r="G103" s="5"/>
      <c r="H103" s="6"/>
      <c r="I103" s="5"/>
      <c r="J103" s="5"/>
      <c r="K103" s="5"/>
      <c r="L103" s="5"/>
      <c r="M103" s="5"/>
      <c r="N103" s="5"/>
      <c r="O103" s="5"/>
    </row>
    <row r="104" spans="1:15" ht="18.75">
      <c r="A104" s="5"/>
      <c r="B104" s="6"/>
      <c r="C104" s="7"/>
      <c r="D104" s="5"/>
      <c r="E104" s="6"/>
      <c r="F104" s="5"/>
      <c r="G104" s="5"/>
      <c r="H104" s="6"/>
      <c r="I104" s="5"/>
      <c r="J104" s="5"/>
      <c r="K104" s="5"/>
      <c r="L104" s="5"/>
      <c r="M104" s="5"/>
      <c r="N104" s="5"/>
      <c r="O104" s="5"/>
    </row>
    <row r="105" spans="1:15" ht="18.75">
      <c r="A105" s="5"/>
      <c r="B105" s="6"/>
      <c r="C105" s="7"/>
      <c r="D105" s="5"/>
      <c r="E105" s="6"/>
      <c r="F105" s="5"/>
      <c r="G105" s="5"/>
      <c r="H105" s="6"/>
      <c r="I105" s="5"/>
      <c r="J105" s="5"/>
      <c r="K105" s="5"/>
      <c r="L105" s="5"/>
      <c r="M105" s="5"/>
      <c r="N105" s="5"/>
      <c r="O105" s="5"/>
    </row>
    <row r="106" spans="1:15" ht="18.75">
      <c r="A106" s="5"/>
      <c r="B106" s="6"/>
      <c r="C106" s="7"/>
      <c r="D106" s="5"/>
      <c r="E106" s="6"/>
      <c r="F106" s="5"/>
      <c r="G106" s="5"/>
      <c r="H106" s="6"/>
      <c r="I106" s="5"/>
      <c r="J106" s="5"/>
      <c r="K106" s="5"/>
      <c r="L106" s="5"/>
      <c r="M106" s="5"/>
      <c r="N106" s="5"/>
      <c r="O106" s="5"/>
    </row>
    <row r="107" spans="1:15" ht="18.75">
      <c r="A107" s="5"/>
      <c r="B107" s="6"/>
      <c r="C107" s="7"/>
      <c r="D107" s="5"/>
      <c r="E107" s="6"/>
      <c r="F107" s="5"/>
      <c r="G107" s="5"/>
      <c r="H107" s="6"/>
      <c r="I107" s="5"/>
      <c r="J107" s="5"/>
      <c r="K107" s="5"/>
      <c r="L107" s="5"/>
      <c r="M107" s="5"/>
      <c r="N107" s="5"/>
      <c r="O107" s="5"/>
    </row>
    <row r="108" spans="1:15" ht="18.75">
      <c r="A108" s="5"/>
      <c r="B108" s="6"/>
      <c r="C108" s="7"/>
      <c r="D108" s="5"/>
      <c r="E108" s="6"/>
      <c r="F108" s="5"/>
      <c r="G108" s="5"/>
      <c r="H108" s="6"/>
      <c r="I108" s="5"/>
      <c r="J108" s="5"/>
      <c r="K108" s="5"/>
      <c r="L108" s="5"/>
      <c r="M108" s="5"/>
      <c r="N108" s="5"/>
      <c r="O108" s="5"/>
    </row>
    <row r="109" spans="1:15" ht="18.75">
      <c r="A109" s="5"/>
      <c r="B109" s="6"/>
      <c r="C109" s="7"/>
      <c r="D109" s="5"/>
      <c r="E109" s="6"/>
      <c r="F109" s="5"/>
      <c r="G109" s="5"/>
      <c r="H109" s="6"/>
      <c r="I109" s="5"/>
      <c r="J109" s="5"/>
      <c r="K109" s="5"/>
      <c r="L109" s="5"/>
      <c r="M109" s="5"/>
      <c r="N109" s="5"/>
      <c r="O109" s="5"/>
    </row>
    <row r="110" spans="1:15" ht="18.75">
      <c r="A110" s="5"/>
      <c r="B110" s="6"/>
      <c r="C110" s="7"/>
      <c r="D110" s="5"/>
      <c r="E110" s="6"/>
      <c r="F110" s="5"/>
      <c r="G110" s="5"/>
      <c r="H110" s="6"/>
      <c r="I110" s="5"/>
      <c r="J110" s="5"/>
      <c r="K110" s="5"/>
      <c r="L110" s="5"/>
      <c r="M110" s="5"/>
      <c r="N110" s="5"/>
      <c r="O110" s="5"/>
    </row>
    <row r="111" spans="1:15" ht="18.75">
      <c r="A111" s="5"/>
      <c r="B111" s="6"/>
      <c r="C111" s="7"/>
      <c r="D111" s="5"/>
      <c r="E111" s="6"/>
      <c r="F111" s="5"/>
      <c r="G111" s="5"/>
      <c r="H111" s="6"/>
      <c r="I111" s="5"/>
      <c r="J111" s="5"/>
      <c r="K111" s="5"/>
      <c r="L111" s="5"/>
      <c r="M111" s="5"/>
      <c r="N111" s="5"/>
      <c r="O111" s="5"/>
    </row>
    <row r="112" spans="1:15" ht="18.75">
      <c r="A112" s="5"/>
      <c r="B112" s="6"/>
      <c r="C112" s="7"/>
      <c r="D112" s="5"/>
      <c r="E112" s="6"/>
      <c r="F112" s="5"/>
      <c r="G112" s="5"/>
      <c r="H112" s="6"/>
      <c r="I112" s="5"/>
      <c r="J112" s="5"/>
      <c r="K112" s="5"/>
      <c r="L112" s="5"/>
      <c r="M112" s="5"/>
      <c r="N112" s="5"/>
      <c r="O112" s="5"/>
    </row>
    <row r="113" spans="1:15" ht="18.75">
      <c r="A113" s="5"/>
      <c r="B113" s="6"/>
      <c r="C113" s="7"/>
      <c r="D113" s="5"/>
      <c r="E113" s="6"/>
      <c r="F113" s="5"/>
      <c r="G113" s="5"/>
      <c r="H113" s="6"/>
      <c r="I113" s="5"/>
      <c r="J113" s="5"/>
      <c r="K113" s="5"/>
      <c r="L113" s="5"/>
      <c r="M113" s="5"/>
      <c r="N113" s="5"/>
      <c r="O113" s="5"/>
    </row>
    <row r="114" spans="1:15" ht="18.75">
      <c r="A114" s="5"/>
      <c r="B114" s="6"/>
      <c r="C114" s="7"/>
      <c r="D114" s="5"/>
      <c r="E114" s="6"/>
      <c r="F114" s="5"/>
      <c r="G114" s="5"/>
      <c r="H114" s="6"/>
      <c r="I114" s="5"/>
      <c r="J114" s="5"/>
      <c r="K114" s="5"/>
      <c r="L114" s="5"/>
      <c r="M114" s="5"/>
      <c r="N114" s="5"/>
      <c r="O114" s="5"/>
    </row>
    <row r="115" spans="1:15" ht="18.75">
      <c r="A115" s="5"/>
      <c r="B115" s="6"/>
      <c r="C115" s="7"/>
      <c r="D115" s="5"/>
      <c r="E115" s="6"/>
      <c r="F115" s="5"/>
      <c r="G115" s="5"/>
      <c r="H115" s="6"/>
      <c r="I115" s="5"/>
      <c r="J115" s="5"/>
      <c r="K115" s="5"/>
      <c r="L115" s="5"/>
      <c r="M115" s="5"/>
      <c r="N115" s="5"/>
      <c r="O115" s="5"/>
    </row>
  </sheetData>
  <sheetProtection selectLockedCells="1" selectUnlockedCells="1"/>
  <mergeCells count="3">
    <mergeCell ref="A1:B1"/>
    <mergeCell ref="A2:B2"/>
    <mergeCell ref="A9:B9"/>
  </mergeCells>
  <conditionalFormatting sqref="B10:B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{5FD3199F-9E25-4925-BD06-7DCCA8820E32}</x14:id>
        </ext>
      </extLst>
    </cfRule>
  </conditionalFormatting>
  <conditionalFormatting sqref="B4:B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{32FEFA40-5A32-4D59-B6FA-4786484D6788}</x14:id>
        </ext>
      </extLst>
    </cfRule>
  </conditionalFormatting>
  <hyperlinks>
    <hyperlink ref="H2" r:id="rId1" xr:uid="{00000000-0004-0000-0000-000000000000}"/>
  </hyperlinks>
  <pageMargins left="0.78749999999999998" right="0.78749999999999998" top="1.0527777777777778" bottom="1.0527777777777778" header="0.78749999999999998" footer="0.78749999999999998"/>
  <pageSetup paperSize="9" scale="40" firstPageNumber="0" orientation="portrait" horizontalDpi="300" verticalDpi="300" r:id="rId2"/>
  <headerFooter alignWithMargins="0">
    <oddHeader>&amp;C&amp;"Times New Roman,Normal"&amp;12&amp;A</oddHeader>
    <oddFooter>&amp;C&amp;"Times New Roman,Normal"&amp;12Página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D3199F-9E25-4925-BD06-7DCCA8820E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B10:B11</xm:sqref>
        </x14:conditionalFormatting>
        <x14:conditionalFormatting xmlns:xm="http://schemas.microsoft.com/office/excel/2006/main">
          <x14:cfRule type="dataBar" id="{32FEFA40-5A32-4D59-B6FA-4786484D67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B4:B7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31"/>
  <sheetViews>
    <sheetView tabSelected="1" zoomScale="80" zoomScaleNormal="80" workbookViewId="0">
      <pane xSplit="4" ySplit="3" topLeftCell="G4" activePane="bottomRight" state="frozen"/>
      <selection pane="topRight" activeCell="E1" sqref="E1"/>
      <selection pane="bottomLeft" activeCell="A4" sqref="A4"/>
      <selection pane="bottomRight" activeCell="Q23" sqref="Q23"/>
    </sheetView>
  </sheetViews>
  <sheetFormatPr baseColWidth="10" defaultRowHeight="12.75"/>
  <cols>
    <col min="1" max="1" width="18.5703125" customWidth="1"/>
    <col min="2" max="2" width="11.42578125" bestFit="1" customWidth="1"/>
    <col min="3" max="3" width="36.42578125" customWidth="1"/>
    <col min="4" max="4" width="3.5703125" bestFit="1" customWidth="1"/>
    <col min="5" max="5" width="16.85546875" bestFit="1" customWidth="1"/>
    <col min="6" max="6" width="48.7109375" customWidth="1"/>
    <col min="7" max="7" width="13.7109375" style="28" customWidth="1"/>
    <col min="8" max="8" width="12.28515625" style="28" hidden="1" customWidth="1"/>
    <col min="9" max="9" width="12.42578125" style="28" hidden="1" customWidth="1"/>
    <col min="10" max="10" width="12.28515625" style="28" hidden="1" customWidth="1"/>
    <col min="11" max="11" width="12.85546875" style="28" hidden="1" customWidth="1"/>
    <col min="12" max="12" width="8.140625" hidden="1" customWidth="1"/>
    <col min="13" max="13" width="13.5703125" style="28" hidden="1" customWidth="1"/>
    <col min="14" max="14" width="6.7109375" hidden="1" customWidth="1"/>
    <col min="15" max="15" width="12.5703125" customWidth="1"/>
    <col min="17" max="18" width="12.85546875" customWidth="1"/>
    <col min="19" max="19" width="18.85546875" customWidth="1"/>
    <col min="20" max="20" width="19.140625" customWidth="1"/>
    <col min="21" max="21" width="25.28515625" customWidth="1"/>
    <col min="22" max="22" width="25.85546875" customWidth="1"/>
  </cols>
  <sheetData>
    <row r="1" spans="1:24">
      <c r="A1" s="91" t="s">
        <v>64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25"/>
      <c r="N1" s="26"/>
      <c r="O1" s="26"/>
      <c r="P1" s="26"/>
    </row>
    <row r="2" spans="1:24">
      <c r="A2" s="92" t="s">
        <v>74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T2" s="94"/>
      <c r="U2" s="31"/>
      <c r="V2" s="31"/>
      <c r="W2" s="31"/>
      <c r="X2" s="31"/>
    </row>
    <row r="3" spans="1:24">
      <c r="A3" s="91" t="s">
        <v>123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24" s="31" customFormat="1" ht="24" customHeight="1">
      <c r="A4" s="87" t="s">
        <v>75</v>
      </c>
      <c r="B4" s="87" t="s">
        <v>77</v>
      </c>
      <c r="C4" s="87" t="s">
        <v>68</v>
      </c>
      <c r="D4" s="93" t="s">
        <v>130</v>
      </c>
      <c r="E4" s="87" t="s">
        <v>50</v>
      </c>
      <c r="F4" s="87" t="s">
        <v>51</v>
      </c>
      <c r="G4" s="76" t="s">
        <v>127</v>
      </c>
      <c r="H4" s="86" t="s">
        <v>133</v>
      </c>
      <c r="I4" s="86"/>
      <c r="J4" s="76" t="s">
        <v>124</v>
      </c>
      <c r="K4" s="76" t="s">
        <v>76</v>
      </c>
      <c r="L4" s="76" t="s">
        <v>70</v>
      </c>
      <c r="M4" s="76" t="s">
        <v>78</v>
      </c>
      <c r="N4" s="76" t="s">
        <v>70</v>
      </c>
      <c r="O4" s="86" t="s">
        <v>134</v>
      </c>
      <c r="P4" s="86"/>
      <c r="Q4" s="76" t="s">
        <v>124</v>
      </c>
      <c r="R4" s="76" t="s">
        <v>76</v>
      </c>
      <c r="S4" s="95" t="s">
        <v>139</v>
      </c>
      <c r="T4" s="95" t="s">
        <v>140</v>
      </c>
      <c r="U4" s="95" t="s">
        <v>141</v>
      </c>
      <c r="V4" s="95" t="s">
        <v>142</v>
      </c>
      <c r="W4" s="95"/>
    </row>
    <row r="5" spans="1:24" s="32" customFormat="1">
      <c r="A5" s="87"/>
      <c r="B5" s="87"/>
      <c r="C5" s="87"/>
      <c r="D5" s="93"/>
      <c r="E5" s="87"/>
      <c r="F5" s="87"/>
      <c r="G5" s="76"/>
      <c r="H5" s="86"/>
      <c r="I5" s="86"/>
      <c r="J5" s="76"/>
      <c r="K5" s="76"/>
      <c r="L5" s="76"/>
      <c r="M5" s="76"/>
      <c r="N5" s="76"/>
      <c r="O5" s="86"/>
      <c r="P5" s="86"/>
      <c r="Q5" s="76"/>
      <c r="R5" s="76"/>
      <c r="S5" s="96"/>
      <c r="T5" s="96"/>
      <c r="U5" s="96"/>
      <c r="V5" s="96"/>
      <c r="W5" s="96"/>
    </row>
    <row r="6" spans="1:24" s="32" customFormat="1" ht="13.5" thickBot="1">
      <c r="A6" s="65"/>
      <c r="B6" s="29"/>
      <c r="C6" s="29"/>
      <c r="D6" s="29"/>
      <c r="E6" s="29"/>
      <c r="F6" s="29" t="s">
        <v>138</v>
      </c>
      <c r="G6" s="30"/>
      <c r="H6" s="33" t="s">
        <v>126</v>
      </c>
      <c r="I6" s="33" t="s">
        <v>125</v>
      </c>
      <c r="J6" s="76"/>
      <c r="K6" s="76"/>
      <c r="L6" s="76"/>
      <c r="M6" s="76"/>
      <c r="N6" s="76"/>
      <c r="O6" s="33" t="s">
        <v>126</v>
      </c>
      <c r="P6" s="33" t="s">
        <v>125</v>
      </c>
      <c r="Q6" s="76"/>
      <c r="R6" s="76"/>
      <c r="S6" s="97"/>
      <c r="T6" s="97"/>
      <c r="U6" s="97"/>
      <c r="V6" s="97"/>
      <c r="W6" s="97"/>
    </row>
    <row r="7" spans="1:24" s="27" customFormat="1">
      <c r="A7" s="88" t="s">
        <v>71</v>
      </c>
      <c r="B7" s="82" t="s">
        <v>49</v>
      </c>
      <c r="C7" s="34" t="s">
        <v>79</v>
      </c>
      <c r="D7" s="35">
        <v>1</v>
      </c>
      <c r="E7" s="36" t="s">
        <v>80</v>
      </c>
      <c r="F7" s="37" t="s">
        <v>81</v>
      </c>
      <c r="G7" s="38">
        <v>300</v>
      </c>
      <c r="H7" s="39">
        <v>0</v>
      </c>
      <c r="I7" s="39">
        <v>0</v>
      </c>
      <c r="J7" s="40">
        <f>G7+H7-I7</f>
        <v>300</v>
      </c>
      <c r="K7" s="39">
        <v>0</v>
      </c>
      <c r="L7" s="41">
        <f>K7/J7</f>
        <v>0</v>
      </c>
      <c r="M7" s="42">
        <f>J7-K7</f>
        <v>300</v>
      </c>
      <c r="N7" s="41">
        <f>M7/J7</f>
        <v>1</v>
      </c>
      <c r="O7" s="39">
        <v>0</v>
      </c>
      <c r="P7" s="39">
        <v>0</v>
      </c>
      <c r="Q7" s="69">
        <f>(J7-K7)-O7+P7</f>
        <v>300</v>
      </c>
      <c r="R7" s="99"/>
      <c r="S7" s="41"/>
      <c r="T7" s="98"/>
      <c r="U7" s="99"/>
      <c r="V7" s="41"/>
    </row>
    <row r="8" spans="1:24" s="27" customFormat="1" ht="25.5">
      <c r="A8" s="89"/>
      <c r="B8" s="82"/>
      <c r="C8" s="34" t="s">
        <v>82</v>
      </c>
      <c r="D8" s="35">
        <v>2</v>
      </c>
      <c r="E8" s="36" t="s">
        <v>83</v>
      </c>
      <c r="F8" s="37" t="s">
        <v>52</v>
      </c>
      <c r="G8" s="38">
        <v>4500</v>
      </c>
      <c r="H8" s="38">
        <v>0</v>
      </c>
      <c r="I8" s="39">
        <v>0</v>
      </c>
      <c r="J8" s="40">
        <f t="shared" ref="J8:J30" si="0">G8+H8-I8</f>
        <v>4500</v>
      </c>
      <c r="K8" s="39">
        <v>0</v>
      </c>
      <c r="L8" s="41">
        <f t="shared" ref="L8:L11" si="1">K8/J8</f>
        <v>0</v>
      </c>
      <c r="M8" s="42">
        <f t="shared" ref="M8:M30" si="2">J8-K8</f>
        <v>4500</v>
      </c>
      <c r="N8" s="41">
        <f t="shared" ref="N8:N30" si="3">M8/J8</f>
        <v>1</v>
      </c>
      <c r="O8" s="39">
        <v>0</v>
      </c>
      <c r="P8" s="39">
        <v>3000</v>
      </c>
      <c r="Q8" s="69">
        <f>(J8-K8)+O8-P8</f>
        <v>1500</v>
      </c>
      <c r="R8" s="99"/>
      <c r="S8" s="41"/>
      <c r="T8" s="98"/>
      <c r="U8" s="99"/>
      <c r="V8" s="41"/>
    </row>
    <row r="9" spans="1:24">
      <c r="A9" s="89"/>
      <c r="B9" s="82"/>
      <c r="C9" s="34" t="s">
        <v>86</v>
      </c>
      <c r="D9" s="35">
        <v>3</v>
      </c>
      <c r="E9" s="36" t="s">
        <v>85</v>
      </c>
      <c r="F9" s="37" t="s">
        <v>53</v>
      </c>
      <c r="G9" s="38">
        <v>250</v>
      </c>
      <c r="H9" s="38">
        <v>0</v>
      </c>
      <c r="I9" s="39">
        <v>0</v>
      </c>
      <c r="J9" s="40">
        <f t="shared" si="0"/>
        <v>250</v>
      </c>
      <c r="K9" s="43">
        <v>0</v>
      </c>
      <c r="L9" s="41">
        <f t="shared" si="1"/>
        <v>0</v>
      </c>
      <c r="M9" s="42">
        <f t="shared" si="2"/>
        <v>250</v>
      </c>
      <c r="N9" s="41">
        <f t="shared" si="3"/>
        <v>1</v>
      </c>
      <c r="O9" s="39">
        <v>0</v>
      </c>
      <c r="P9" s="39">
        <v>0</v>
      </c>
      <c r="Q9" s="69">
        <f>(J9-K9)+O9-P9</f>
        <v>250</v>
      </c>
      <c r="R9" s="99"/>
      <c r="S9" s="41"/>
      <c r="T9" s="98"/>
      <c r="U9" s="99"/>
      <c r="V9" s="41"/>
    </row>
    <row r="10" spans="1:24">
      <c r="A10" s="89"/>
      <c r="B10" s="82"/>
      <c r="C10" s="34" t="s">
        <v>128</v>
      </c>
      <c r="D10" s="35">
        <v>4</v>
      </c>
      <c r="E10" s="36" t="s">
        <v>87</v>
      </c>
      <c r="F10" s="37" t="s">
        <v>129</v>
      </c>
      <c r="G10" s="38">
        <v>2000</v>
      </c>
      <c r="H10" s="38">
        <v>0</v>
      </c>
      <c r="I10" s="44">
        <v>1999</v>
      </c>
      <c r="J10" s="40">
        <f t="shared" si="0"/>
        <v>1</v>
      </c>
      <c r="K10" s="42">
        <v>0</v>
      </c>
      <c r="L10" s="41">
        <f t="shared" si="1"/>
        <v>0</v>
      </c>
      <c r="M10" s="42">
        <f t="shared" si="2"/>
        <v>1</v>
      </c>
      <c r="N10" s="41">
        <f t="shared" si="3"/>
        <v>1</v>
      </c>
      <c r="O10" s="39">
        <v>0</v>
      </c>
      <c r="P10" s="44">
        <v>0</v>
      </c>
      <c r="Q10" s="69">
        <f>(J10-K10)+O10-P10</f>
        <v>1</v>
      </c>
      <c r="R10" s="99"/>
      <c r="S10" s="41"/>
      <c r="T10" s="98"/>
      <c r="U10" s="99"/>
      <c r="V10" s="41"/>
    </row>
    <row r="11" spans="1:24">
      <c r="A11" s="89"/>
      <c r="B11" s="82"/>
      <c r="C11" s="34" t="s">
        <v>58</v>
      </c>
      <c r="D11" s="35">
        <v>5</v>
      </c>
      <c r="E11" s="36" t="s">
        <v>95</v>
      </c>
      <c r="F11" s="37" t="s">
        <v>57</v>
      </c>
      <c r="G11" s="38">
        <v>336</v>
      </c>
      <c r="H11" s="38"/>
      <c r="I11" s="44">
        <v>335</v>
      </c>
      <c r="J11" s="40">
        <f t="shared" si="0"/>
        <v>1</v>
      </c>
      <c r="K11" s="42">
        <v>0</v>
      </c>
      <c r="L11" s="41">
        <f t="shared" si="1"/>
        <v>0</v>
      </c>
      <c r="M11" s="42">
        <f t="shared" si="2"/>
        <v>1</v>
      </c>
      <c r="N11" s="41">
        <f t="shared" si="3"/>
        <v>1</v>
      </c>
      <c r="O11" s="39">
        <v>0</v>
      </c>
      <c r="P11" s="44">
        <v>0</v>
      </c>
      <c r="Q11" s="69">
        <f t="shared" ref="Q11:Q30" si="4">(J11-K11)+O11-P11</f>
        <v>1</v>
      </c>
      <c r="R11" s="99"/>
      <c r="S11" s="41"/>
      <c r="T11" s="98"/>
      <c r="U11" s="99"/>
      <c r="V11" s="41"/>
    </row>
    <row r="12" spans="1:24" ht="25.5">
      <c r="A12" s="89"/>
      <c r="B12" s="82"/>
      <c r="C12" s="34" t="s">
        <v>88</v>
      </c>
      <c r="D12" s="35">
        <v>6</v>
      </c>
      <c r="E12" s="45" t="s">
        <v>89</v>
      </c>
      <c r="F12" s="37" t="s">
        <v>55</v>
      </c>
      <c r="G12" s="38">
        <f>350*8</f>
        <v>2800</v>
      </c>
      <c r="H12" s="38">
        <v>0</v>
      </c>
      <c r="I12" s="39">
        <v>0</v>
      </c>
      <c r="J12" s="40">
        <f t="shared" si="0"/>
        <v>2800</v>
      </c>
      <c r="K12" s="42">
        <v>2688</v>
      </c>
      <c r="L12" s="41">
        <f t="shared" ref="L12:L30" si="5">K12/J12</f>
        <v>0.96</v>
      </c>
      <c r="M12" s="42">
        <f t="shared" si="2"/>
        <v>112</v>
      </c>
      <c r="N12" s="41">
        <f t="shared" si="3"/>
        <v>0.04</v>
      </c>
      <c r="O12" s="39">
        <v>0</v>
      </c>
      <c r="P12" s="39">
        <v>0</v>
      </c>
      <c r="Q12" s="70">
        <f t="shared" si="4"/>
        <v>112</v>
      </c>
      <c r="R12" s="99"/>
      <c r="S12" s="41"/>
      <c r="T12" s="98"/>
      <c r="U12" s="99"/>
      <c r="V12" s="41"/>
    </row>
    <row r="13" spans="1:24" ht="24">
      <c r="A13" s="89"/>
      <c r="B13" s="82"/>
      <c r="C13" s="46" t="s">
        <v>96</v>
      </c>
      <c r="D13" s="35">
        <v>7</v>
      </c>
      <c r="E13" s="47" t="s">
        <v>54</v>
      </c>
      <c r="F13" s="37" t="s">
        <v>97</v>
      </c>
      <c r="G13" s="38">
        <v>3360</v>
      </c>
      <c r="H13" s="38">
        <v>0</v>
      </c>
      <c r="I13" s="44">
        <v>0</v>
      </c>
      <c r="J13" s="40">
        <f t="shared" si="0"/>
        <v>3360</v>
      </c>
      <c r="K13" s="42">
        <v>0</v>
      </c>
      <c r="L13" s="41">
        <f t="shared" si="5"/>
        <v>0</v>
      </c>
      <c r="M13" s="42">
        <f t="shared" si="2"/>
        <v>3360</v>
      </c>
      <c r="N13" s="41">
        <f t="shared" si="3"/>
        <v>1</v>
      </c>
      <c r="O13" s="39">
        <v>0</v>
      </c>
      <c r="P13" s="44">
        <v>0</v>
      </c>
      <c r="Q13" s="70">
        <f t="shared" si="4"/>
        <v>3360</v>
      </c>
      <c r="R13" s="99"/>
      <c r="S13" s="41"/>
      <c r="T13" s="98"/>
      <c r="U13" s="99"/>
      <c r="V13" s="41"/>
    </row>
    <row r="14" spans="1:24" ht="25.5">
      <c r="A14" s="89"/>
      <c r="B14" s="82"/>
      <c r="C14" s="34" t="s">
        <v>60</v>
      </c>
      <c r="D14" s="35">
        <v>8</v>
      </c>
      <c r="E14" s="48" t="s">
        <v>98</v>
      </c>
      <c r="F14" s="37" t="s">
        <v>59</v>
      </c>
      <c r="G14" s="38">
        <v>6720</v>
      </c>
      <c r="H14" s="38">
        <v>0</v>
      </c>
      <c r="I14" s="44">
        <v>5000</v>
      </c>
      <c r="J14" s="40">
        <f t="shared" si="0"/>
        <v>1720</v>
      </c>
      <c r="K14" s="42">
        <v>0</v>
      </c>
      <c r="L14" s="41">
        <f t="shared" si="5"/>
        <v>0</v>
      </c>
      <c r="M14" s="42">
        <f t="shared" si="2"/>
        <v>1720</v>
      </c>
      <c r="N14" s="41">
        <f t="shared" si="3"/>
        <v>1</v>
      </c>
      <c r="O14" s="39">
        <v>0</v>
      </c>
      <c r="P14" s="44">
        <v>0</v>
      </c>
      <c r="Q14" s="69">
        <f t="shared" si="4"/>
        <v>1720</v>
      </c>
      <c r="R14" s="99"/>
      <c r="S14" s="41"/>
      <c r="T14" s="98"/>
      <c r="U14" s="99"/>
      <c r="V14" s="41"/>
    </row>
    <row r="15" spans="1:24">
      <c r="A15" s="89"/>
      <c r="B15" s="82"/>
      <c r="C15" s="34" t="s">
        <v>99</v>
      </c>
      <c r="D15" s="35">
        <v>9</v>
      </c>
      <c r="E15" s="47" t="s">
        <v>100</v>
      </c>
      <c r="F15" s="37" t="s">
        <v>99</v>
      </c>
      <c r="G15" s="38">
        <v>200</v>
      </c>
      <c r="H15" s="38"/>
      <c r="I15" s="44">
        <v>100</v>
      </c>
      <c r="J15" s="40">
        <f t="shared" si="0"/>
        <v>100</v>
      </c>
      <c r="K15" s="42">
        <v>0</v>
      </c>
      <c r="L15" s="41">
        <f t="shared" si="5"/>
        <v>0</v>
      </c>
      <c r="M15" s="42">
        <f t="shared" si="2"/>
        <v>100</v>
      </c>
      <c r="N15" s="41">
        <f t="shared" si="3"/>
        <v>1</v>
      </c>
      <c r="O15" s="39">
        <v>0</v>
      </c>
      <c r="P15" s="44">
        <v>0</v>
      </c>
      <c r="Q15" s="69">
        <f t="shared" si="4"/>
        <v>100</v>
      </c>
      <c r="R15" s="99"/>
      <c r="S15" s="41"/>
      <c r="T15" s="98"/>
      <c r="U15" s="99"/>
      <c r="V15" s="41"/>
    </row>
    <row r="16" spans="1:24" ht="25.5">
      <c r="A16" s="89"/>
      <c r="B16" s="82" t="s">
        <v>69</v>
      </c>
      <c r="C16" s="34" t="s">
        <v>56</v>
      </c>
      <c r="D16" s="35">
        <v>10</v>
      </c>
      <c r="E16" s="48" t="s">
        <v>94</v>
      </c>
      <c r="F16" s="37" t="s">
        <v>67</v>
      </c>
      <c r="G16" s="38">
        <v>1000</v>
      </c>
      <c r="H16" s="38"/>
      <c r="I16" s="39">
        <v>500</v>
      </c>
      <c r="J16" s="40">
        <f t="shared" si="0"/>
        <v>500</v>
      </c>
      <c r="K16" s="43">
        <v>0</v>
      </c>
      <c r="L16" s="41">
        <f t="shared" si="5"/>
        <v>0</v>
      </c>
      <c r="M16" s="42">
        <f t="shared" si="2"/>
        <v>500</v>
      </c>
      <c r="N16" s="41">
        <f t="shared" si="3"/>
        <v>1</v>
      </c>
      <c r="O16" s="39">
        <v>0</v>
      </c>
      <c r="P16" s="39">
        <v>0</v>
      </c>
      <c r="Q16" s="70">
        <f t="shared" si="4"/>
        <v>500</v>
      </c>
      <c r="R16" s="99"/>
      <c r="S16" s="73"/>
      <c r="T16" s="98"/>
      <c r="U16" s="99"/>
      <c r="V16" s="73"/>
    </row>
    <row r="17" spans="1:22" ht="13.5" thickBot="1">
      <c r="A17" s="90"/>
      <c r="B17" s="82"/>
      <c r="C17" s="46" t="s">
        <v>63</v>
      </c>
      <c r="D17" s="35">
        <v>11</v>
      </c>
      <c r="E17" s="49" t="s">
        <v>61</v>
      </c>
      <c r="F17" s="37" t="s">
        <v>62</v>
      </c>
      <c r="G17" s="50">
        <v>1000</v>
      </c>
      <c r="H17" s="50">
        <v>0</v>
      </c>
      <c r="I17" s="39">
        <v>0</v>
      </c>
      <c r="J17" s="40">
        <f t="shared" si="0"/>
        <v>1000</v>
      </c>
      <c r="K17" s="43">
        <v>907.13</v>
      </c>
      <c r="L17" s="41">
        <f t="shared" si="5"/>
        <v>0.90712999999999999</v>
      </c>
      <c r="M17" s="42">
        <f t="shared" si="2"/>
        <v>92.87</v>
      </c>
      <c r="N17" s="41">
        <f t="shared" si="3"/>
        <v>9.2870000000000008E-2</v>
      </c>
      <c r="O17" s="39">
        <v>1000</v>
      </c>
      <c r="P17" s="39">
        <v>0</v>
      </c>
      <c r="Q17" s="71">
        <f t="shared" si="4"/>
        <v>1092.8699999999999</v>
      </c>
      <c r="R17" s="99"/>
      <c r="S17" s="73"/>
      <c r="T17" s="98"/>
      <c r="U17" s="99"/>
      <c r="V17" s="73"/>
    </row>
    <row r="18" spans="1:22" ht="25.5">
      <c r="A18" s="77" t="s">
        <v>120</v>
      </c>
      <c r="B18" s="82" t="s">
        <v>49</v>
      </c>
      <c r="C18" s="34" t="s">
        <v>84</v>
      </c>
      <c r="D18" s="35">
        <v>12</v>
      </c>
      <c r="E18" s="36" t="s">
        <v>85</v>
      </c>
      <c r="F18" s="37" t="s">
        <v>53</v>
      </c>
      <c r="G18" s="38">
        <v>3200</v>
      </c>
      <c r="H18" s="38">
        <v>1999</v>
      </c>
      <c r="I18" s="39">
        <v>0</v>
      </c>
      <c r="J18" s="40">
        <f t="shared" si="0"/>
        <v>5199</v>
      </c>
      <c r="K18" s="43">
        <v>4928</v>
      </c>
      <c r="L18" s="41">
        <f t="shared" si="5"/>
        <v>0.94787459126755147</v>
      </c>
      <c r="M18" s="42">
        <f t="shared" si="2"/>
        <v>271</v>
      </c>
      <c r="N18" s="41">
        <f t="shared" si="3"/>
        <v>5.2125408732448544E-2</v>
      </c>
      <c r="O18" s="39">
        <v>0</v>
      </c>
      <c r="P18" s="39">
        <v>0</v>
      </c>
      <c r="Q18" s="70">
        <f t="shared" si="4"/>
        <v>271</v>
      </c>
      <c r="R18" s="99"/>
      <c r="S18" s="73"/>
      <c r="T18" s="98"/>
      <c r="U18" s="99"/>
      <c r="V18" s="73"/>
    </row>
    <row r="19" spans="1:22" ht="25.5">
      <c r="A19" s="78"/>
      <c r="B19" s="82"/>
      <c r="C19" s="51" t="s">
        <v>93</v>
      </c>
      <c r="D19" s="35">
        <v>13</v>
      </c>
      <c r="E19" s="48" t="s">
        <v>92</v>
      </c>
      <c r="F19" s="52" t="s">
        <v>93</v>
      </c>
      <c r="G19" s="38">
        <v>6000</v>
      </c>
      <c r="H19" s="38">
        <v>0</v>
      </c>
      <c r="I19" s="39">
        <v>0</v>
      </c>
      <c r="J19" s="40">
        <f t="shared" si="0"/>
        <v>6000</v>
      </c>
      <c r="K19" s="43">
        <v>0</v>
      </c>
      <c r="L19" s="41">
        <f t="shared" si="5"/>
        <v>0</v>
      </c>
      <c r="M19" s="42">
        <f t="shared" si="2"/>
        <v>6000</v>
      </c>
      <c r="N19" s="41">
        <f t="shared" si="3"/>
        <v>1</v>
      </c>
      <c r="O19" s="39">
        <v>0</v>
      </c>
      <c r="P19" s="39">
        <v>5999</v>
      </c>
      <c r="Q19" s="69">
        <f t="shared" si="4"/>
        <v>1</v>
      </c>
      <c r="R19" s="99"/>
      <c r="S19" s="73"/>
      <c r="T19" s="98"/>
      <c r="U19" s="99"/>
      <c r="V19" s="73"/>
    </row>
    <row r="20" spans="1:22" ht="24">
      <c r="A20" s="78"/>
      <c r="B20" s="82"/>
      <c r="C20" s="46" t="s">
        <v>131</v>
      </c>
      <c r="D20" s="35">
        <v>14</v>
      </c>
      <c r="E20" s="48" t="s">
        <v>107</v>
      </c>
      <c r="F20" s="37" t="s">
        <v>108</v>
      </c>
      <c r="G20" s="38">
        <v>500</v>
      </c>
      <c r="H20" s="38">
        <v>0</v>
      </c>
      <c r="I20" s="43">
        <v>0</v>
      </c>
      <c r="J20" s="40">
        <f t="shared" si="0"/>
        <v>500</v>
      </c>
      <c r="K20" s="43">
        <v>0</v>
      </c>
      <c r="L20" s="41">
        <f t="shared" si="5"/>
        <v>0</v>
      </c>
      <c r="M20" s="42">
        <f t="shared" si="2"/>
        <v>500</v>
      </c>
      <c r="N20" s="41">
        <f t="shared" si="3"/>
        <v>1</v>
      </c>
      <c r="O20" s="39">
        <v>0</v>
      </c>
      <c r="P20" s="43">
        <v>0</v>
      </c>
      <c r="Q20" s="69">
        <f t="shared" si="4"/>
        <v>500</v>
      </c>
      <c r="R20" s="99"/>
      <c r="S20" s="73"/>
      <c r="T20" s="98"/>
      <c r="U20" s="99"/>
      <c r="V20" s="73"/>
    </row>
    <row r="21" spans="1:22" ht="13.15" customHeight="1" thickBot="1">
      <c r="A21" s="79"/>
      <c r="B21" s="64" t="s">
        <v>69</v>
      </c>
      <c r="C21" s="46" t="s">
        <v>119</v>
      </c>
      <c r="D21" s="35">
        <v>15</v>
      </c>
      <c r="E21" s="48" t="s">
        <v>132</v>
      </c>
      <c r="F21" s="37" t="s">
        <v>66</v>
      </c>
      <c r="G21" s="38">
        <v>5000</v>
      </c>
      <c r="H21" s="38">
        <v>0</v>
      </c>
      <c r="I21" s="43">
        <v>0</v>
      </c>
      <c r="J21" s="40">
        <f t="shared" si="0"/>
        <v>5000</v>
      </c>
      <c r="K21" s="43">
        <v>4964.43</v>
      </c>
      <c r="L21" s="41">
        <f t="shared" si="5"/>
        <v>0.99288600000000005</v>
      </c>
      <c r="M21" s="42">
        <f t="shared" si="2"/>
        <v>35.569999999999709</v>
      </c>
      <c r="N21" s="41">
        <f t="shared" si="3"/>
        <v>7.1139999999999416E-3</v>
      </c>
      <c r="O21" s="39">
        <v>3000</v>
      </c>
      <c r="P21" s="43">
        <v>0</v>
      </c>
      <c r="Q21" s="70">
        <f t="shared" si="4"/>
        <v>3035.5699999999997</v>
      </c>
      <c r="R21" s="99"/>
      <c r="S21" s="73"/>
      <c r="T21" s="98"/>
      <c r="U21" s="99"/>
      <c r="V21" s="73"/>
    </row>
    <row r="22" spans="1:22" ht="13.5" thickBot="1">
      <c r="A22" s="67" t="s">
        <v>121</v>
      </c>
      <c r="B22" s="68" t="s">
        <v>49</v>
      </c>
      <c r="C22" s="34" t="s">
        <v>135</v>
      </c>
      <c r="D22" s="35">
        <v>16</v>
      </c>
      <c r="E22" s="47" t="s">
        <v>90</v>
      </c>
      <c r="F22" s="37" t="s">
        <v>91</v>
      </c>
      <c r="G22" s="38">
        <v>25200</v>
      </c>
      <c r="H22" s="43">
        <v>5935</v>
      </c>
      <c r="I22" s="43">
        <v>0</v>
      </c>
      <c r="J22" s="40">
        <f t="shared" si="0"/>
        <v>31135</v>
      </c>
      <c r="K22" s="43">
        <v>16249.92</v>
      </c>
      <c r="L22" s="41">
        <f t="shared" si="5"/>
        <v>0.52191809860285854</v>
      </c>
      <c r="M22" s="42">
        <f t="shared" si="2"/>
        <v>14885.08</v>
      </c>
      <c r="N22" s="41">
        <f t="shared" si="3"/>
        <v>0.47808190139714146</v>
      </c>
      <c r="O22" s="39">
        <v>22000</v>
      </c>
      <c r="P22" s="43">
        <v>0</v>
      </c>
      <c r="Q22" s="71">
        <f t="shared" si="4"/>
        <v>36885.08</v>
      </c>
      <c r="R22" s="99"/>
      <c r="S22" s="73"/>
      <c r="T22" s="98"/>
      <c r="U22" s="99"/>
      <c r="V22" s="73"/>
    </row>
    <row r="23" spans="1:22" ht="27" customHeight="1" thickBot="1">
      <c r="A23" s="67"/>
      <c r="B23" s="66"/>
      <c r="C23" s="34" t="s">
        <v>136</v>
      </c>
      <c r="D23" s="35">
        <v>17</v>
      </c>
      <c r="E23" s="53" t="s">
        <v>137</v>
      </c>
      <c r="F23" s="34" t="s">
        <v>136</v>
      </c>
      <c r="G23" s="54"/>
      <c r="H23" s="55"/>
      <c r="I23" s="42"/>
      <c r="J23" s="30"/>
      <c r="K23" s="42"/>
      <c r="L23" s="56"/>
      <c r="M23" s="42"/>
      <c r="N23" s="56"/>
      <c r="O23" s="44">
        <v>9000</v>
      </c>
      <c r="P23" s="42">
        <v>0</v>
      </c>
      <c r="Q23" s="72">
        <v>9000</v>
      </c>
      <c r="R23" s="99"/>
      <c r="S23" s="56"/>
      <c r="T23" s="99"/>
      <c r="U23" s="99"/>
      <c r="V23" s="56"/>
    </row>
    <row r="24" spans="1:22" ht="25.5">
      <c r="A24" s="83" t="s">
        <v>122</v>
      </c>
      <c r="B24" s="80" t="s">
        <v>49</v>
      </c>
      <c r="C24" s="57" t="s">
        <v>101</v>
      </c>
      <c r="D24" s="35">
        <v>18</v>
      </c>
      <c r="E24" s="58" t="s">
        <v>102</v>
      </c>
      <c r="F24" s="37" t="s">
        <v>103</v>
      </c>
      <c r="G24" s="54">
        <v>2000</v>
      </c>
      <c r="H24" s="54">
        <v>0</v>
      </c>
      <c r="I24" s="43">
        <v>0</v>
      </c>
      <c r="J24" s="40">
        <f t="shared" si="0"/>
        <v>2000</v>
      </c>
      <c r="K24" s="43">
        <v>0</v>
      </c>
      <c r="L24" s="41">
        <f t="shared" si="5"/>
        <v>0</v>
      </c>
      <c r="M24" s="42">
        <f t="shared" si="2"/>
        <v>2000</v>
      </c>
      <c r="N24" s="41">
        <f t="shared" si="3"/>
        <v>1</v>
      </c>
      <c r="O24" s="39">
        <v>0</v>
      </c>
      <c r="P24" s="43">
        <v>0</v>
      </c>
      <c r="Q24" s="69">
        <f t="shared" si="4"/>
        <v>2000</v>
      </c>
      <c r="R24" s="99"/>
      <c r="S24" s="41"/>
      <c r="T24" s="98"/>
      <c r="U24" s="99"/>
      <c r="V24" s="41"/>
    </row>
    <row r="25" spans="1:22" ht="13.15" customHeight="1">
      <c r="A25" s="84"/>
      <c r="B25" s="81"/>
      <c r="C25" s="46" t="s">
        <v>104</v>
      </c>
      <c r="D25" s="35">
        <v>19</v>
      </c>
      <c r="E25" s="48" t="s">
        <v>105</v>
      </c>
      <c r="F25" s="37" t="s">
        <v>106</v>
      </c>
      <c r="G25" s="54">
        <v>5000</v>
      </c>
      <c r="H25" s="54">
        <v>0</v>
      </c>
      <c r="I25" s="43">
        <v>0</v>
      </c>
      <c r="J25" s="40">
        <f t="shared" si="0"/>
        <v>5000</v>
      </c>
      <c r="K25" s="43">
        <v>0</v>
      </c>
      <c r="L25" s="41">
        <f t="shared" si="5"/>
        <v>0</v>
      </c>
      <c r="M25" s="42">
        <f t="shared" si="2"/>
        <v>5000</v>
      </c>
      <c r="N25" s="41">
        <f t="shared" si="3"/>
        <v>1</v>
      </c>
      <c r="O25" s="39">
        <v>0</v>
      </c>
      <c r="P25" s="43">
        <v>0</v>
      </c>
      <c r="Q25" s="69">
        <f t="shared" si="4"/>
        <v>5000</v>
      </c>
      <c r="R25" s="99"/>
      <c r="S25" s="41"/>
      <c r="T25" s="98"/>
      <c r="U25" s="99"/>
      <c r="V25" s="41"/>
    </row>
    <row r="26" spans="1:22">
      <c r="A26" s="84"/>
      <c r="B26" s="82" t="s">
        <v>69</v>
      </c>
      <c r="C26" s="46" t="s">
        <v>109</v>
      </c>
      <c r="D26" s="35">
        <v>20</v>
      </c>
      <c r="E26" s="48" t="s">
        <v>110</v>
      </c>
      <c r="F26" s="37" t="s">
        <v>111</v>
      </c>
      <c r="G26" s="38">
        <v>4000</v>
      </c>
      <c r="H26" s="38">
        <v>0</v>
      </c>
      <c r="I26" s="43">
        <v>0</v>
      </c>
      <c r="J26" s="40">
        <f t="shared" si="0"/>
        <v>4000</v>
      </c>
      <c r="K26" s="43">
        <v>0</v>
      </c>
      <c r="L26" s="41">
        <f t="shared" si="5"/>
        <v>0</v>
      </c>
      <c r="M26" s="42">
        <f t="shared" si="2"/>
        <v>4000</v>
      </c>
      <c r="N26" s="41">
        <f t="shared" si="3"/>
        <v>1</v>
      </c>
      <c r="O26" s="39">
        <v>0</v>
      </c>
      <c r="P26" s="43">
        <v>0</v>
      </c>
      <c r="Q26" s="69">
        <f t="shared" si="4"/>
        <v>4000</v>
      </c>
      <c r="R26" s="99"/>
      <c r="S26" s="41"/>
      <c r="T26" s="98"/>
      <c r="U26" s="99"/>
      <c r="V26" s="41"/>
    </row>
    <row r="27" spans="1:22" ht="38.25">
      <c r="A27" s="84"/>
      <c r="B27" s="82"/>
      <c r="C27" s="34" t="s">
        <v>112</v>
      </c>
      <c r="D27" s="35">
        <v>21</v>
      </c>
      <c r="E27" s="48" t="s">
        <v>110</v>
      </c>
      <c r="F27" s="37" t="s">
        <v>111</v>
      </c>
      <c r="G27" s="38">
        <v>3200</v>
      </c>
      <c r="H27" s="38">
        <v>800</v>
      </c>
      <c r="I27" s="43">
        <v>0</v>
      </c>
      <c r="J27" s="40">
        <f t="shared" si="0"/>
        <v>4000</v>
      </c>
      <c r="K27" s="43">
        <v>3059.7</v>
      </c>
      <c r="L27" s="41">
        <f t="shared" si="5"/>
        <v>0.76492499999999997</v>
      </c>
      <c r="M27" s="42">
        <f t="shared" si="2"/>
        <v>940.30000000000018</v>
      </c>
      <c r="N27" s="41">
        <f t="shared" si="3"/>
        <v>0.23507500000000003</v>
      </c>
      <c r="O27" s="39">
        <v>0</v>
      </c>
      <c r="P27" s="43">
        <v>0</v>
      </c>
      <c r="Q27" s="70">
        <f t="shared" si="4"/>
        <v>940.30000000000018</v>
      </c>
      <c r="R27" s="99"/>
      <c r="S27" s="41"/>
      <c r="T27" s="98"/>
      <c r="U27" s="99"/>
      <c r="V27" s="41"/>
    </row>
    <row r="28" spans="1:22" ht="13.15" customHeight="1">
      <c r="A28" s="84"/>
      <c r="B28" s="82"/>
      <c r="C28" s="46" t="s">
        <v>113</v>
      </c>
      <c r="D28" s="35">
        <v>22</v>
      </c>
      <c r="E28" s="48" t="s">
        <v>110</v>
      </c>
      <c r="F28" s="37" t="s">
        <v>111</v>
      </c>
      <c r="G28" s="38">
        <v>4000</v>
      </c>
      <c r="H28" s="38"/>
      <c r="I28" s="43">
        <v>800</v>
      </c>
      <c r="J28" s="40">
        <f t="shared" si="0"/>
        <v>3200</v>
      </c>
      <c r="K28" s="43">
        <v>0</v>
      </c>
      <c r="L28" s="41">
        <f t="shared" si="5"/>
        <v>0</v>
      </c>
      <c r="M28" s="42">
        <f t="shared" si="2"/>
        <v>3200</v>
      </c>
      <c r="N28" s="41">
        <f t="shared" si="3"/>
        <v>1</v>
      </c>
      <c r="O28" s="39">
        <v>0</v>
      </c>
      <c r="P28" s="43">
        <v>0</v>
      </c>
      <c r="Q28" s="69">
        <f t="shared" si="4"/>
        <v>3200</v>
      </c>
      <c r="R28" s="99"/>
      <c r="S28" s="41"/>
      <c r="T28" s="98"/>
      <c r="U28" s="99"/>
      <c r="V28" s="41"/>
    </row>
    <row r="29" spans="1:22" ht="38.25" customHeight="1">
      <c r="A29" s="84"/>
      <c r="B29" s="82"/>
      <c r="C29" s="46" t="s">
        <v>117</v>
      </c>
      <c r="D29" s="35">
        <v>23</v>
      </c>
      <c r="E29" s="59" t="s">
        <v>118</v>
      </c>
      <c r="F29" s="60" t="s">
        <v>65</v>
      </c>
      <c r="G29" s="38">
        <v>3000</v>
      </c>
      <c r="H29" s="38">
        <v>0</v>
      </c>
      <c r="I29" s="43">
        <v>0</v>
      </c>
      <c r="J29" s="40">
        <f t="shared" si="0"/>
        <v>3000</v>
      </c>
      <c r="K29" s="43">
        <v>0</v>
      </c>
      <c r="L29" s="41">
        <f t="shared" si="5"/>
        <v>0</v>
      </c>
      <c r="M29" s="42">
        <f t="shared" si="2"/>
        <v>3000</v>
      </c>
      <c r="N29" s="41">
        <f t="shared" si="3"/>
        <v>1</v>
      </c>
      <c r="O29" s="39">
        <v>0</v>
      </c>
      <c r="P29" s="43">
        <v>0</v>
      </c>
      <c r="Q29" s="69">
        <f t="shared" si="4"/>
        <v>3000</v>
      </c>
      <c r="R29" s="99"/>
      <c r="S29" s="41"/>
      <c r="T29" s="98"/>
      <c r="U29" s="99"/>
      <c r="V29" s="41"/>
    </row>
    <row r="30" spans="1:22" ht="51.75" thickBot="1">
      <c r="A30" s="85"/>
      <c r="B30" s="64" t="s">
        <v>115</v>
      </c>
      <c r="C30" s="46" t="s">
        <v>114</v>
      </c>
      <c r="D30" s="35">
        <v>24</v>
      </c>
      <c r="E30" s="47" t="s">
        <v>116</v>
      </c>
      <c r="F30" s="60" t="s">
        <v>114</v>
      </c>
      <c r="G30" s="38">
        <v>2000</v>
      </c>
      <c r="H30" s="38">
        <v>0</v>
      </c>
      <c r="I30" s="43">
        <v>0</v>
      </c>
      <c r="J30" s="40">
        <f t="shared" si="0"/>
        <v>2000</v>
      </c>
      <c r="K30" s="43">
        <v>0</v>
      </c>
      <c r="L30" s="41">
        <f t="shared" si="5"/>
        <v>0</v>
      </c>
      <c r="M30" s="42">
        <f t="shared" si="2"/>
        <v>2000</v>
      </c>
      <c r="N30" s="41">
        <f t="shared" si="3"/>
        <v>1</v>
      </c>
      <c r="O30" s="39">
        <v>24000</v>
      </c>
      <c r="P30" s="43">
        <v>0</v>
      </c>
      <c r="Q30" s="69">
        <f t="shared" si="4"/>
        <v>26000</v>
      </c>
      <c r="R30" s="99"/>
      <c r="S30" s="41"/>
      <c r="T30" s="98"/>
      <c r="U30" s="99"/>
      <c r="V30" s="41"/>
    </row>
    <row r="31" spans="1:22">
      <c r="A31" s="31"/>
      <c r="B31" s="31"/>
      <c r="C31" s="61"/>
      <c r="D31" s="31"/>
      <c r="E31" s="31"/>
      <c r="F31" s="61"/>
      <c r="G31" s="62">
        <f>SUM(G7:G30)</f>
        <v>85566</v>
      </c>
      <c r="H31" s="62"/>
      <c r="I31" s="62">
        <v>0</v>
      </c>
      <c r="J31" s="30">
        <f>SUM(J7:J30)</f>
        <v>85566</v>
      </c>
      <c r="K31" s="62">
        <f>SUM(K7:K30)</f>
        <v>32797.18</v>
      </c>
      <c r="L31" s="63">
        <f>(K31/J31)</f>
        <v>0.38329687025220299</v>
      </c>
      <c r="M31" s="62">
        <f>SUM(M7:M30)</f>
        <v>52768.820000000007</v>
      </c>
      <c r="N31" s="63">
        <f>(M31/J31)</f>
        <v>0.61670312974779706</v>
      </c>
      <c r="O31" s="62">
        <f>SUM(O7:O30)</f>
        <v>59000</v>
      </c>
      <c r="P31" s="62">
        <f>SUM(P7:P30)</f>
        <v>8999</v>
      </c>
      <c r="Q31" s="30">
        <f>SUM(Q7:Q30)</f>
        <v>102769.82</v>
      </c>
      <c r="R31" s="30"/>
      <c r="S31" s="63"/>
      <c r="T31" s="99"/>
      <c r="U31" s="99"/>
      <c r="V31" s="63"/>
    </row>
  </sheetData>
  <mergeCells count="32">
    <mergeCell ref="T4:T6"/>
    <mergeCell ref="U4:U6"/>
    <mergeCell ref="V4:V6"/>
    <mergeCell ref="W4:W6"/>
    <mergeCell ref="R4:R6"/>
    <mergeCell ref="A1:L1"/>
    <mergeCell ref="A2:L2"/>
    <mergeCell ref="A3:L3"/>
    <mergeCell ref="C4:C5"/>
    <mergeCell ref="D4:D5"/>
    <mergeCell ref="E4:E5"/>
    <mergeCell ref="F4:F5"/>
    <mergeCell ref="G4:G5"/>
    <mergeCell ref="L4:L6"/>
    <mergeCell ref="K4:K6"/>
    <mergeCell ref="J4:J6"/>
    <mergeCell ref="S4:S6"/>
    <mergeCell ref="A18:A21"/>
    <mergeCell ref="B24:B25"/>
    <mergeCell ref="B26:B29"/>
    <mergeCell ref="A24:A30"/>
    <mergeCell ref="H4:I5"/>
    <mergeCell ref="B16:B17"/>
    <mergeCell ref="B18:B20"/>
    <mergeCell ref="B7:B15"/>
    <mergeCell ref="A4:A5"/>
    <mergeCell ref="B4:B5"/>
    <mergeCell ref="A7:A17"/>
    <mergeCell ref="O4:P5"/>
    <mergeCell ref="Q4:Q6"/>
    <mergeCell ref="N4:N6"/>
    <mergeCell ref="M4:M6"/>
  </mergeCells>
  <printOptions horizontalCentered="1" verticalCentered="1"/>
  <pageMargins left="0" right="0" top="0.15748031496062992" bottom="0.35433070866141736" header="0.11811023622047245" footer="0.11811023622047245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</vt:lpstr>
      <vt:lpstr>EVALUACIÓN POA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2022-11-16T13:59:52Z</cp:lastPrinted>
  <dcterms:created xsi:type="dcterms:W3CDTF">2017-06-15T19:33:31Z</dcterms:created>
  <dcterms:modified xsi:type="dcterms:W3CDTF">2022-12-01T19:17:01Z</dcterms:modified>
</cp:coreProperties>
</file>